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476" windowWidth="15480" windowHeight="6615" tabRatio="852" activeTab="2"/>
  </bookViews>
  <sheets>
    <sheet name="М" sheetId="1" r:id="rId1"/>
    <sheet name="Ж" sheetId="2" r:id="rId2"/>
    <sheet name="лк" sheetId="3" r:id="rId3"/>
    <sheet name="Вывод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DataChel">'[7]main'!$J:$W</definedName>
    <definedName name="DistKrName1">'[7]tmp'!$F$31</definedName>
    <definedName name="DistKrName2">'[7]tmp'!$F$32</definedName>
    <definedName name="DistKrName4">'[7]tmp'!$F$34</definedName>
    <definedName name="DistKrName5">'[7]tmp'!$F$35</definedName>
    <definedName name="DistVariant">'[7]tmp'!$B$28:$B$30</definedName>
    <definedName name="FlagAdd1toNameKom">'[7]tmp'!$B$60</definedName>
    <definedName name="kl1">#REF!</definedName>
    <definedName name="kl2">#REF!</definedName>
    <definedName name="kl3">#REF!</definedName>
    <definedName name="klass1_V">#REF!</definedName>
    <definedName name="klass2_B">#REF!</definedName>
    <definedName name="klass3_A">#REF!</definedName>
    <definedName name="och">#REF!</definedName>
    <definedName name="ochki">#REF!</definedName>
    <definedName name="sh">'[5]tmp'!$A$1</definedName>
    <definedName name="sh2">'[5]tmp'!$A$2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shd">'[5]tmp'!$A$3</definedName>
    <definedName name="shw">'[5]tmp'!$K$3</definedName>
    <definedName name="Variant1">'[7]tmp'!$C$31</definedName>
    <definedName name="Variant2">'[7]tmp'!$C$32</definedName>
    <definedName name="Variant3">'[7]tmp'!$C$33</definedName>
    <definedName name="Variant4">'[7]tmp'!$C$34</definedName>
    <definedName name="Variant5">'[7]tmp'!$C$35</definedName>
    <definedName name="VitrinaList">'[2]Start'!$F$17:$F$34</definedName>
    <definedName name="VitrinaNum">'[2]Start'!$F$15</definedName>
    <definedName name="выа">#REF!</definedName>
    <definedName name="г">'[5]tmp'!$A$3</definedName>
    <definedName name="е">'[5]tmp'!$A$1</definedName>
    <definedName name="к">#REF!</definedName>
    <definedName name="н">'[5]tmp'!$A$2</definedName>
    <definedName name="_xlnm.Print_Area" localSheetId="1">'Ж'!$A$1:$AR$32</definedName>
    <definedName name="_xlnm.Print_Area" localSheetId="2">'лк'!$A$1:$AS$49</definedName>
    <definedName name="Пол">'[6]tmp'!$F$42:$F$43</definedName>
    <definedName name="Разряды">'[7]tmp'!$C$43:$C$54</definedName>
    <definedName name="свод">#REF!</definedName>
    <definedName name="Таблица_разрядов">'[7]tmp'!$C$42:$D$54</definedName>
    <definedName name="у">#REF!</definedName>
    <definedName name="ц">#REF!</definedName>
    <definedName name="ш">'[5]tmp'!$K$3</definedName>
    <definedName name="щ">#REF!</definedName>
    <definedName name="ы">#REF!</definedName>
  </definedNames>
  <calcPr fullCalcOnLoad="1"/>
</workbook>
</file>

<file path=xl/comments1.xml><?xml version="1.0" encoding="utf-8"?>
<comments xmlns="http://schemas.openxmlformats.org/spreadsheetml/2006/main">
  <authors>
    <author>vokatto</author>
  </authors>
  <commentList>
    <comment ref="AB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H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2.xml><?xml version="1.0" encoding="utf-8"?>
<comments xmlns="http://schemas.openxmlformats.org/spreadsheetml/2006/main">
  <authors>
    <author>vokatto</author>
  </authors>
  <commentList>
    <comment ref="AC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3.xml><?xml version="1.0" encoding="utf-8"?>
<comments xmlns="http://schemas.openxmlformats.org/spreadsheetml/2006/main">
  <authors>
    <author>vokatto</author>
  </authors>
  <commentList>
    <comment ref="AC6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I6" authorId="0">
      <text>
        <r>
          <rPr>
            <b/>
            <sz val="14"/>
            <color indexed="12"/>
            <rFont val="Tahoma"/>
            <family val="2"/>
          </rPr>
          <t>Сюда писать "сн с дист", если сошел участник</t>
        </r>
      </text>
    </comment>
  </commentList>
</comments>
</file>

<file path=xl/comments4.xml><?xml version="1.0" encoding="utf-8"?>
<comments xmlns="http://schemas.openxmlformats.org/spreadsheetml/2006/main">
  <authors>
    <author>vokatto</author>
  </authors>
  <commentList>
    <comment ref="T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X5" authorId="0">
      <text>
        <r>
          <rPr>
            <b/>
            <sz val="11"/>
            <color indexed="10"/>
            <rFont val="Tahoma"/>
            <family val="2"/>
          </rPr>
          <t>сюда писать "сход", если участник сошел</t>
        </r>
      </text>
    </comment>
    <comment ref="AE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<sst xmlns="http://schemas.openxmlformats.org/spreadsheetml/2006/main" count="1341" uniqueCount="325">
  <si>
    <t>Команда</t>
  </si>
  <si>
    <t>ранг</t>
  </si>
  <si>
    <t>Результат</t>
  </si>
  <si>
    <t>Место</t>
  </si>
  <si>
    <t>% от результата победителя</t>
  </si>
  <si>
    <t>№ п/п</t>
  </si>
  <si>
    <t>№ команды</t>
  </si>
  <si>
    <t>кол-во снятий</t>
  </si>
  <si>
    <t>Ранг дистанции</t>
  </si>
  <si>
    <t>Выполненный разряд</t>
  </si>
  <si>
    <t>кв:</t>
  </si>
  <si>
    <t>Служебное</t>
  </si>
  <si>
    <t>Регион</t>
  </si>
  <si>
    <t>Время на дистанции</t>
  </si>
  <si>
    <t>Универсиада</t>
  </si>
  <si>
    <t>Представитель</t>
  </si>
  <si>
    <t>Главный судья____________________________ /А.В. Дегтярев, сРк, г. Москва/</t>
  </si>
  <si>
    <t>лички</t>
  </si>
  <si>
    <t>Примечание</t>
  </si>
  <si>
    <t>Номер участника</t>
  </si>
  <si>
    <t>Участник</t>
  </si>
  <si>
    <t>Год</t>
  </si>
  <si>
    <t>Разряд</t>
  </si>
  <si>
    <t>Пол</t>
  </si>
  <si>
    <t>Номер чипа</t>
  </si>
  <si>
    <t>Анжеро-Судженск</t>
  </si>
  <si>
    <t>Кемеровская область</t>
  </si>
  <si>
    <t>Аглушевич С.Г.</t>
  </si>
  <si>
    <t>101.6</t>
  </si>
  <si>
    <t>Сорокин Евгений</t>
  </si>
  <si>
    <t>КМС</t>
  </si>
  <si>
    <t>м</t>
  </si>
  <si>
    <t>101.5</t>
  </si>
  <si>
    <t>Савельева Светлана</t>
  </si>
  <si>
    <t>МС</t>
  </si>
  <si>
    <t>ж</t>
  </si>
  <si>
    <t>да</t>
  </si>
  <si>
    <t>МАИ</t>
  </si>
  <si>
    <t>Москва</t>
  </si>
  <si>
    <t>102.3</t>
  </si>
  <si>
    <t>101.1</t>
  </si>
  <si>
    <t>Аглушевич Андрей</t>
  </si>
  <si>
    <t>101.3</t>
  </si>
  <si>
    <t>Немов Антон</t>
  </si>
  <si>
    <t>102.1</t>
  </si>
  <si>
    <t>Кололеев Дмитрий</t>
  </si>
  <si>
    <t>102.2</t>
  </si>
  <si>
    <t>Абрамов Алексей</t>
  </si>
  <si>
    <t>I</t>
  </si>
  <si>
    <t>102.4</t>
  </si>
  <si>
    <t>Лапкин Дмитрий</t>
  </si>
  <si>
    <t>102.5</t>
  </si>
  <si>
    <t>102.6</t>
  </si>
  <si>
    <t>Сорокин Виктор</t>
  </si>
  <si>
    <t>Место команды</t>
  </si>
  <si>
    <t>Суммарное время команды на дистанции</t>
  </si>
  <si>
    <t>% от результата
команды-победителя</t>
  </si>
  <si>
    <t>Служебное - команда</t>
  </si>
  <si>
    <t>Результат команды</t>
  </si>
  <si>
    <t>МГСУ</t>
  </si>
  <si>
    <t>Ступаков А А</t>
  </si>
  <si>
    <t>103.1</t>
  </si>
  <si>
    <t>Горьев Александр</t>
  </si>
  <si>
    <t>РГУФК</t>
  </si>
  <si>
    <t>Сафронова М.Ю.</t>
  </si>
  <si>
    <t>Николенко Иван</t>
  </si>
  <si>
    <t>105.1</t>
  </si>
  <si>
    <t>101.2</t>
  </si>
  <si>
    <t>Аглушевич Сергей</t>
  </si>
  <si>
    <t>103.2</t>
  </si>
  <si>
    <t>Тимохов Павел</t>
  </si>
  <si>
    <t>Сафронова Мария</t>
  </si>
  <si>
    <t>105.2</t>
  </si>
  <si>
    <t>103.3</t>
  </si>
  <si>
    <t>Строганов Андрей</t>
  </si>
  <si>
    <t>Зинов Дмитрий</t>
  </si>
  <si>
    <t>105.3</t>
  </si>
  <si>
    <t>101.4</t>
  </si>
  <si>
    <t>103.4</t>
  </si>
  <si>
    <t>Лакутинова Екатерина</t>
  </si>
  <si>
    <t>Платонов Денис</t>
  </si>
  <si>
    <t>105.4</t>
  </si>
  <si>
    <t>Сабитов Александр</t>
  </si>
  <si>
    <t>103.5</t>
  </si>
  <si>
    <t>Кассин Дмитрий</t>
  </si>
  <si>
    <t>Мазалова Ольга</t>
  </si>
  <si>
    <t>105.5</t>
  </si>
  <si>
    <t>Мироненко Сергей</t>
  </si>
  <si>
    <t>103.7</t>
  </si>
  <si>
    <t>Белкин Артем</t>
  </si>
  <si>
    <t>Смольянова Анастасия</t>
  </si>
  <si>
    <t>105.6</t>
  </si>
  <si>
    <t>Кришталенко Мария</t>
  </si>
  <si>
    <r>
      <t xml:space="preserve">III ОТКРЫТЫЙ КУБОК РОССИИ ПО СПОРТИВНОМУ  ТУРИЗМУ ПАМЯТИ В.КОНДРАТЬЕВА
</t>
    </r>
    <r>
      <rPr>
        <sz val="16"/>
        <rFont val="Arial"/>
        <family val="2"/>
      </rPr>
      <t>(ДИСЦИПЛИНА - ДИСТАНЦИИ - ПЕШЕХОДНЫЕ)</t>
    </r>
  </si>
  <si>
    <t>07 июля 2007 года</t>
  </si>
  <si>
    <t>Московская  обл., Рузский р-он, о/к Васильевское</t>
  </si>
  <si>
    <t>Предварительный протокол соревнований на Дистанции - пешеходной (КОРОТКОЙ, ЛИЧНОЙ) 5 класса, код ВРВС 0840241411Я</t>
  </si>
  <si>
    <t>Зам. Гл. секретаря Дистанции - пешеходной (короткой, личной) ________________________ /Ю.А. Путимцева, с1к, г. Москва/</t>
  </si>
  <si>
    <t>Старт 1 круга</t>
  </si>
  <si>
    <t>Финиш 1 круга</t>
  </si>
  <si>
    <t>Кол-во снятий</t>
  </si>
  <si>
    <t>Время 1 круга</t>
  </si>
  <si>
    <t>Отсечка на 1 круге</t>
  </si>
  <si>
    <t>Результат 1 круга</t>
  </si>
  <si>
    <t>1 круг</t>
  </si>
  <si>
    <t>Блок этапов 1-2
Переправа по бревну - Спуск по перилам «дюльфер»</t>
  </si>
  <si>
    <t>Этап 3. Подъем по судейским перилам</t>
  </si>
  <si>
    <t>Блок этапов 4-6
4. Движение по навесной переправе через каньон
5. Спуск по перилам (дюльфер)</t>
  </si>
  <si>
    <t>6. Движение по навесной переправе вверх через каньон</t>
  </si>
  <si>
    <t>2 круг</t>
  </si>
  <si>
    <t>Место участника
на 1 круге</t>
  </si>
  <si>
    <t>Место участника
на 2 круге</t>
  </si>
  <si>
    <t>Финиш 2 круга</t>
  </si>
  <si>
    <t>Время 2 круга</t>
  </si>
  <si>
    <t>Результат 2 круга</t>
  </si>
  <si>
    <t>Отсечка на 2 круге</t>
  </si>
  <si>
    <t>Результат участника</t>
  </si>
  <si>
    <t>Кол-во участников, превысивших КВ</t>
  </si>
  <si>
    <t>Кол-во снятий с этапов в у участников команды</t>
  </si>
  <si>
    <t>сход</t>
  </si>
  <si>
    <t>Номер
чипа</t>
  </si>
  <si>
    <t>Отсечка</t>
  </si>
  <si>
    <t>Финиш</t>
  </si>
  <si>
    <t>личники</t>
  </si>
  <si>
    <t>Сумма отсечек (мин:сек)</t>
  </si>
  <si>
    <t>Штраф за отсутствие отметки SI (мин:сек)</t>
  </si>
  <si>
    <t>Время на дистанции
с учетом отсечек</t>
  </si>
  <si>
    <t>Время на дистанции с учетом отсечек и штрафа</t>
  </si>
  <si>
    <t>Отставание от лидера</t>
  </si>
  <si>
    <t>Старт</t>
  </si>
  <si>
    <t/>
  </si>
  <si>
    <t>Название команды</t>
  </si>
  <si>
    <t>Юниоры</t>
  </si>
  <si>
    <t>Квалификационный ранг дистанции</t>
  </si>
  <si>
    <t>Сумма очков участников команды</t>
  </si>
  <si>
    <t>II</t>
  </si>
  <si>
    <t>Результат делегации</t>
  </si>
  <si>
    <t>Очки в зачет делегаций</t>
  </si>
  <si>
    <t>Место делегации</t>
  </si>
  <si>
    <t>за СН</t>
  </si>
  <si>
    <t>Временной эквивалент за снятиес этапа</t>
  </si>
  <si>
    <t>№ делегации</t>
  </si>
  <si>
    <t>Делегация</t>
  </si>
  <si>
    <t>Халтурин М.В.</t>
  </si>
  <si>
    <t>Малинин Антон</t>
  </si>
  <si>
    <t>Скотельник Стефания</t>
  </si>
  <si>
    <t>Бухта Олег</t>
  </si>
  <si>
    <t>Виденин Илья</t>
  </si>
  <si>
    <t>Вострикова Кристина</t>
  </si>
  <si>
    <t>Гуськов Леонид</t>
  </si>
  <si>
    <t>Киселев Алексей</t>
  </si>
  <si>
    <t>Митюшкин Иван</t>
  </si>
  <si>
    <t>Саволайнен Иван</t>
  </si>
  <si>
    <t>Сенотрусов Вячеслав</t>
  </si>
  <si>
    <t>Руденко Максим</t>
  </si>
  <si>
    <t>Воронов Кирилл</t>
  </si>
  <si>
    <t>Непокрытых Дарья</t>
  </si>
  <si>
    <t>Ильин Александр</t>
  </si>
  <si>
    <t>сн с дист</t>
  </si>
  <si>
    <t>г.Хабаровск</t>
  </si>
  <si>
    <t>Савельев Александр</t>
  </si>
  <si>
    <t>Власенко Дарья</t>
  </si>
  <si>
    <t>Гурина Дарья</t>
  </si>
  <si>
    <t>Киле Сергей</t>
  </si>
  <si>
    <t>Мещеряков Анатолий</t>
  </si>
  <si>
    <t>Хоменко Павел</t>
  </si>
  <si>
    <t>Шабанов Алексей</t>
  </si>
  <si>
    <t>Шестопалько Кирилл</t>
  </si>
  <si>
    <t>Железкина Алиса</t>
  </si>
  <si>
    <t>Камской Антон</t>
  </si>
  <si>
    <t>Никитина Яна</t>
  </si>
  <si>
    <t>Куминов Сергей</t>
  </si>
  <si>
    <t>ЕАО</t>
  </si>
  <si>
    <t>Хабаровский р-н</t>
  </si>
  <si>
    <t>Бикинский р-он</t>
  </si>
  <si>
    <t>л/б «Амут Сноу Лэйк», п. Солнечный, Хабаровского края</t>
  </si>
  <si>
    <t>20 марта 2012 года</t>
  </si>
  <si>
    <t>Этап1 Бревно «маятником»</t>
  </si>
  <si>
    <t>Этап2. Спуск на лыжах с самостраховкой</t>
  </si>
  <si>
    <t>Блок №1</t>
  </si>
  <si>
    <t>Этап 7. Спуск с самостраховкой в два этапа</t>
  </si>
  <si>
    <t>Этап 8.Подъем с самонаведением</t>
  </si>
  <si>
    <t>Главный секретарь ________________________ /О.А.Щедрина, СС1К, г. Хабаровск/</t>
  </si>
  <si>
    <t>Кабиров Руслан</t>
  </si>
  <si>
    <t>Комсомольск-на-Амуре 4 кл</t>
  </si>
  <si>
    <t>ЕАО "ЕВРОТУР"-4кл</t>
  </si>
  <si>
    <t>3</t>
  </si>
  <si>
    <t>г. Хабаровск "Персефона"-4кл</t>
  </si>
  <si>
    <t>5</t>
  </si>
  <si>
    <t>Шишкина Анастасия</t>
  </si>
  <si>
    <t>8</t>
  </si>
  <si>
    <t>Нанайский район-4кл</t>
  </si>
  <si>
    <t>Гайфулин Руслан</t>
  </si>
  <si>
    <t>10</t>
  </si>
  <si>
    <t>Федоров Станислав</t>
  </si>
  <si>
    <t>11</t>
  </si>
  <si>
    <t>12</t>
  </si>
  <si>
    <t>13</t>
  </si>
  <si>
    <t>14</t>
  </si>
  <si>
    <t>Хохлова Наталья</t>
  </si>
  <si>
    <t>Камчатка-4кл</t>
  </si>
  <si>
    <t>Бобров Максим</t>
  </si>
  <si>
    <t>Бельды Роман</t>
  </si>
  <si>
    <t>18</t>
  </si>
  <si>
    <t>Гринберг Семен</t>
  </si>
  <si>
    <t>19</t>
  </si>
  <si>
    <t>Шулаков Алексей</t>
  </si>
  <si>
    <t>20</t>
  </si>
  <si>
    <t>Ильин Владислав</t>
  </si>
  <si>
    <t>21</t>
  </si>
  <si>
    <t>22</t>
  </si>
  <si>
    <t>23</t>
  </si>
  <si>
    <t>Мальцев Алексей</t>
  </si>
  <si>
    <t>Афиногенов Александр</t>
  </si>
  <si>
    <t>25</t>
  </si>
  <si>
    <t>Трегубец Елена</t>
  </si>
  <si>
    <t>26</t>
  </si>
  <si>
    <t>27</t>
  </si>
  <si>
    <t>Аухатшин Александр</t>
  </si>
  <si>
    <t>29</t>
  </si>
  <si>
    <t>Беломестных Максим</t>
  </si>
  <si>
    <t>30</t>
  </si>
  <si>
    <t>31</t>
  </si>
  <si>
    <t>32</t>
  </si>
  <si>
    <t>Фомина Дарья</t>
  </si>
  <si>
    <t>33</t>
  </si>
  <si>
    <t>35</t>
  </si>
  <si>
    <t>Карпушин Павел</t>
  </si>
  <si>
    <t>Левенцов Евгений</t>
  </si>
  <si>
    <t>38</t>
  </si>
  <si>
    <t>Чечеров Денис</t>
  </si>
  <si>
    <t>Бобров Илья</t>
  </si>
  <si>
    <t>41</t>
  </si>
  <si>
    <t>Горбунова Светлана</t>
  </si>
  <si>
    <t>42</t>
  </si>
  <si>
    <t>43</t>
  </si>
  <si>
    <t>Скрипилева  Ольга</t>
  </si>
  <si>
    <t>45</t>
  </si>
  <si>
    <t>46</t>
  </si>
  <si>
    <t>Михайлова Евгения</t>
  </si>
  <si>
    <t>47</t>
  </si>
  <si>
    <t>49</t>
  </si>
  <si>
    <t>Бондарь Сергей</t>
  </si>
  <si>
    <t>Боготопов Александр</t>
  </si>
  <si>
    <t>Сафронов Александр</t>
  </si>
  <si>
    <t>Сокотун Сергей</t>
  </si>
  <si>
    <t>54</t>
  </si>
  <si>
    <t>Летуновский Евгений</t>
  </si>
  <si>
    <t>Комсомольский р-н - 4 кл</t>
  </si>
  <si>
    <t>55</t>
  </si>
  <si>
    <t>Комаров Сергей</t>
  </si>
  <si>
    <t>Солнечный р-н -4 кл</t>
  </si>
  <si>
    <t>Романов Даниил</t>
  </si>
  <si>
    <t>Луканин Антон</t>
  </si>
  <si>
    <t xml:space="preserve">Степанюк Юрий </t>
  </si>
  <si>
    <t>59</t>
  </si>
  <si>
    <t>Молоков Александр</t>
  </si>
  <si>
    <t>60</t>
  </si>
  <si>
    <t>Замятин Виктор</t>
  </si>
  <si>
    <t>62</t>
  </si>
  <si>
    <t>Панкова Екатерина</t>
  </si>
  <si>
    <t>63</t>
  </si>
  <si>
    <t>Николаева Татьяна</t>
  </si>
  <si>
    <t>64</t>
  </si>
  <si>
    <t>Горевая Вероника</t>
  </si>
  <si>
    <t>Бельды Андрей</t>
  </si>
  <si>
    <t>66</t>
  </si>
  <si>
    <t>Конов Иван</t>
  </si>
  <si>
    <t>67</t>
  </si>
  <si>
    <t xml:space="preserve">Пассар Анна </t>
  </si>
  <si>
    <t>Воскобойников Максим</t>
  </si>
  <si>
    <t>Филатов Геннадий</t>
  </si>
  <si>
    <t>70</t>
  </si>
  <si>
    <t>Беляков Сергей</t>
  </si>
  <si>
    <t>Яшин Руслан</t>
  </si>
  <si>
    <t>г.Комсомольк-на-Амуре</t>
  </si>
  <si>
    <t>Нанайский район</t>
  </si>
  <si>
    <t>Хабаровский край</t>
  </si>
  <si>
    <t>Камчатский край</t>
  </si>
  <si>
    <t>Комсомольский район</t>
  </si>
  <si>
    <t>Солнечный р-н</t>
  </si>
  <si>
    <t>Шмаков А.</t>
  </si>
  <si>
    <t>Костицина Л.В.</t>
  </si>
  <si>
    <t>Коновалова И.Ю.</t>
  </si>
  <si>
    <t>Пассар Анна</t>
  </si>
  <si>
    <t>Аухатшин А.И.</t>
  </si>
  <si>
    <t>Вольф К.Э.</t>
  </si>
  <si>
    <t>Ильченко В.С.</t>
  </si>
  <si>
    <t>л</t>
  </si>
  <si>
    <t>ОТКРЫТЫЙ ЛИЧНО-КОМАНДНЫЙ ЧЕМПИОНАТ И ПЕРВЕНСТВО ХАБАРОВСКОГО КРАЯ ПО СПОРТИВНОМУ ТУРИЗМУ НА ЛЫЖНЫХ ДИСТАНЦИЯХ</t>
  </si>
  <si>
    <t>Бикинский муниципальный р-н "ЭВЕРЕСТ"-4кл</t>
  </si>
  <si>
    <t>г. Хабаровск, "Горизонт" ТОГУ-4кл</t>
  </si>
  <si>
    <t>сн</t>
  </si>
  <si>
    <t>Предварительный протокол соревнований на дистанции лыжная (короткая), 4 класса, код 0840113411Я
ЖЕНЩИНЫ</t>
  </si>
  <si>
    <t>Протокол соревнований на дистанции лыжная (короткая), 4 класса, код 0840113411Я
МУЖЧИНЫ</t>
  </si>
  <si>
    <t xml:space="preserve">126% - I </t>
  </si>
  <si>
    <t>146% - II</t>
  </si>
  <si>
    <t>Главный судья ____________________________ /А.Я. Митяков СВК, г. Хабаровск/</t>
  </si>
  <si>
    <t>Зам.гл.секретаря __________________________/А.В.Петров СВК, г. Хабаровск/</t>
  </si>
  <si>
    <t>Зам.гл.судьи по судейству __________________________/Г.К Хабло СС1К, г. Хабаровск/</t>
  </si>
  <si>
    <t xml:space="preserve">Хабаровский р-н </t>
  </si>
  <si>
    <t>Бикинский муниципальный р-н "ЭВЕРЕСТ"</t>
  </si>
  <si>
    <t>г. Хабаровск</t>
  </si>
  <si>
    <t>ЕАО "ЕВРОТУР"</t>
  </si>
  <si>
    <t>Комсомольский р-н</t>
  </si>
  <si>
    <t>Комсомольск-на-Амуре</t>
  </si>
  <si>
    <t xml:space="preserve">123% - I </t>
  </si>
  <si>
    <t>142% - II</t>
  </si>
  <si>
    <t>кмс</t>
  </si>
  <si>
    <t>ii</t>
  </si>
  <si>
    <t xml:space="preserve">г. Хабаровск </t>
  </si>
  <si>
    <t>г. Хабаровск, "Горизонт" ТОГУ</t>
  </si>
  <si>
    <t>Комитет по спорту Правительства Хабаровского края
КГБУ "Хабаровский краевой центр спорта"
Федерация спортивного туризма по виду "Дистанции"</t>
  </si>
  <si>
    <t xml:space="preserve">Комсомольск-на-Амуре </t>
  </si>
  <si>
    <t xml:space="preserve">Солнечный р-н </t>
  </si>
  <si>
    <t xml:space="preserve">Комсомольский р-н </t>
  </si>
  <si>
    <t>ЕАО г.Биробиджан</t>
  </si>
  <si>
    <t xml:space="preserve">Хабаровский р-н 4 </t>
  </si>
  <si>
    <t>г. Хабаровск 1</t>
  </si>
  <si>
    <t>г. Хабаровск 2</t>
  </si>
  <si>
    <t>г. Хабаровск 3</t>
  </si>
  <si>
    <t>г. Хабаровск  3</t>
  </si>
  <si>
    <t>г. Хабаровск  2</t>
  </si>
  <si>
    <t>Протокол соревнований на дистанции лыжная (короткая), 4 класса, код 0840113411Я
ЛИЧНО-КОМАНДНЫЙ ЗАЧЕТ</t>
  </si>
  <si>
    <t>Главный судья ____________________________ /Митяков А.Я. , (СРК)  г. Хабаровск/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</si>
</sst>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[$-FC19]d\ mmmm\ yyyy\ &quot;г.&quot;"/>
    <numFmt numFmtId="191" formatCode="yyyy"/>
    <numFmt numFmtId="192" formatCode="hh:mm"/>
    <numFmt numFmtId="193" formatCode="0.00;[Red]0.00"/>
    <numFmt numFmtId="194" formatCode="\h\:\m\m\:\s\s"/>
    <numFmt numFmtId="195" formatCode="mm:ss.0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8"/>
      <color indexed="12"/>
      <name val="Tahoma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41"/>
      <name val="Arial"/>
      <family val="2"/>
    </font>
    <font>
      <b/>
      <sz val="11"/>
      <color indexed="10"/>
      <name val="Tahoma"/>
      <family val="2"/>
    </font>
    <font>
      <b/>
      <sz val="10"/>
      <color indexed="12"/>
      <name val="Tahoma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4"/>
      <color indexed="12"/>
      <name val="Tahom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Times New Roman"/>
      <family val="1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6"/>
      <name val="Times New Roman"/>
      <family val="1"/>
    </font>
    <font>
      <sz val="11"/>
      <color theme="6" tint="-0.24997000396251678"/>
      <name val="Calibri"/>
      <family val="2"/>
    </font>
    <font>
      <sz val="10"/>
      <color theme="6" tint="-0.24997000396251678"/>
      <name val="Arial"/>
      <family val="2"/>
    </font>
    <font>
      <sz val="10"/>
      <color theme="6" tint="-0.24997000396251678"/>
      <name val="Times New Roman"/>
      <family val="1"/>
    </font>
    <font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63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5" fontId="4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8" fontId="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1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/>
    </xf>
    <xf numFmtId="45" fontId="4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5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left"/>
    </xf>
    <xf numFmtId="10" fontId="7" fillId="0" borderId="18" xfId="0" applyNumberFormat="1" applyFont="1" applyBorder="1" applyAlignment="1">
      <alignment/>
    </xf>
    <xf numFmtId="21" fontId="0" fillId="0" borderId="19" xfId="0" applyNumberFormat="1" applyFont="1" applyBorder="1" applyAlignment="1">
      <alignment/>
    </xf>
    <xf numFmtId="21" fontId="0" fillId="0" borderId="20" xfId="0" applyNumberFormat="1" applyFont="1" applyBorder="1" applyAlignment="1">
      <alignment/>
    </xf>
    <xf numFmtId="0" fontId="10" fillId="0" borderId="21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25" xfId="0" applyFont="1" applyBorder="1" applyAlignment="1">
      <alignment horizontal="center" textRotation="90" wrapText="1"/>
    </xf>
    <xf numFmtId="0" fontId="0" fillId="0" borderId="19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49" fontId="10" fillId="0" borderId="24" xfId="0" applyNumberFormat="1" applyFont="1" applyBorder="1" applyAlignment="1">
      <alignment horizontal="center" textRotation="90" wrapText="1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21" fontId="7" fillId="0" borderId="30" xfId="0" applyNumberFormat="1" applyFont="1" applyBorder="1" applyAlignment="1">
      <alignment horizontal="right"/>
    </xf>
    <xf numFmtId="21" fontId="7" fillId="0" borderId="31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4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wrapText="1"/>
    </xf>
    <xf numFmtId="0" fontId="0" fillId="0" borderId="29" xfId="0" applyFont="1" applyBorder="1" applyAlignment="1">
      <alignment/>
    </xf>
    <xf numFmtId="0" fontId="10" fillId="0" borderId="34" xfId="0" applyFont="1" applyBorder="1" applyAlignment="1">
      <alignment horizontal="center" textRotation="90" wrapText="1"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36" xfId="0" applyFont="1" applyBorder="1" applyAlignment="1">
      <alignment horizontal="center" textRotation="90" wrapText="1"/>
    </xf>
    <xf numFmtId="21" fontId="0" fillId="0" borderId="12" xfId="0" applyNumberFormat="1" applyFont="1" applyBorder="1" applyAlignment="1">
      <alignment/>
    </xf>
    <xf numFmtId="21" fontId="0" fillId="0" borderId="28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0" fillId="0" borderId="32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21" fontId="13" fillId="0" borderId="41" xfId="0" applyNumberFormat="1" applyFont="1" applyBorder="1" applyAlignment="1">
      <alignment/>
    </xf>
    <xf numFmtId="10" fontId="14" fillId="0" borderId="42" xfId="0" applyNumberFormat="1" applyFont="1" applyBorder="1" applyAlignment="1">
      <alignment/>
    </xf>
    <xf numFmtId="21" fontId="13" fillId="0" borderId="43" xfId="0" applyNumberFormat="1" applyFont="1" applyBorder="1" applyAlignment="1">
      <alignment/>
    </xf>
    <xf numFmtId="10" fontId="14" fillId="0" borderId="44" xfId="0" applyNumberFormat="1" applyFont="1" applyBorder="1" applyAlignment="1">
      <alignment/>
    </xf>
    <xf numFmtId="21" fontId="0" fillId="0" borderId="45" xfId="0" applyNumberFormat="1" applyFont="1" applyBorder="1" applyAlignment="1">
      <alignment/>
    </xf>
    <xf numFmtId="10" fontId="7" fillId="0" borderId="4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10" fillId="32" borderId="34" xfId="0" applyFont="1" applyFill="1" applyBorder="1" applyAlignment="1">
      <alignment horizontal="center" textRotation="90"/>
    </xf>
    <xf numFmtId="0" fontId="4" fillId="32" borderId="24" xfId="0" applyFont="1" applyFill="1" applyBorder="1" applyAlignment="1">
      <alignment horizontal="center" textRotation="90" wrapText="1"/>
    </xf>
    <xf numFmtId="0" fontId="4" fillId="32" borderId="25" xfId="0" applyFont="1" applyFill="1" applyBorder="1" applyAlignment="1">
      <alignment horizontal="center" textRotation="90" wrapText="1"/>
    </xf>
    <xf numFmtId="0" fontId="10" fillId="32" borderId="25" xfId="0" applyFont="1" applyFill="1" applyBorder="1" applyAlignment="1">
      <alignment horizontal="center" textRotation="90" wrapText="1"/>
    </xf>
    <xf numFmtId="0" fontId="10" fillId="32" borderId="21" xfId="0" applyFont="1" applyFill="1" applyBorder="1" applyAlignment="1">
      <alignment horizontal="center" textRotation="90" wrapText="1"/>
    </xf>
    <xf numFmtId="20" fontId="0" fillId="32" borderId="39" xfId="0" applyNumberFormat="1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21" fontId="0" fillId="32" borderId="18" xfId="0" applyNumberFormat="1" applyFont="1" applyFill="1" applyBorder="1" applyAlignment="1">
      <alignment/>
    </xf>
    <xf numFmtId="45" fontId="0" fillId="32" borderId="40" xfId="0" applyNumberFormat="1" applyFont="1" applyFill="1" applyBorder="1" applyAlignment="1">
      <alignment/>
    </xf>
    <xf numFmtId="21" fontId="0" fillId="32" borderId="19" xfId="0" applyNumberFormat="1" applyFont="1" applyFill="1" applyBorder="1" applyAlignment="1">
      <alignment/>
    </xf>
    <xf numFmtId="21" fontId="0" fillId="32" borderId="12" xfId="0" applyNumberFormat="1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179" fontId="11" fillId="32" borderId="10" xfId="61" applyNumberFormat="1" applyFont="1" applyFill="1" applyBorder="1">
      <alignment/>
      <protection/>
    </xf>
    <xf numFmtId="45" fontId="0" fillId="32" borderId="17" xfId="0" applyNumberFormat="1" applyFont="1" applyFill="1" applyBorder="1" applyAlignment="1">
      <alignment/>
    </xf>
    <xf numFmtId="179" fontId="11" fillId="32" borderId="20" xfId="61" applyNumberFormat="1" applyFont="1" applyFill="1" applyBorder="1">
      <alignment/>
      <protection/>
    </xf>
    <xf numFmtId="0" fontId="0" fillId="32" borderId="12" xfId="0" applyFont="1" applyFill="1" applyBorder="1" applyAlignment="1">
      <alignment/>
    </xf>
    <xf numFmtId="21" fontId="0" fillId="32" borderId="10" xfId="0" applyNumberFormat="1" applyFont="1" applyFill="1" applyBorder="1" applyAlignment="1">
      <alignment/>
    </xf>
    <xf numFmtId="21" fontId="0" fillId="32" borderId="20" xfId="0" applyNumberFormat="1" applyFont="1" applyFill="1" applyBorder="1" applyAlignment="1">
      <alignment/>
    </xf>
    <xf numFmtId="0" fontId="10" fillId="3" borderId="34" xfId="0" applyFont="1" applyFill="1" applyBorder="1" applyAlignment="1">
      <alignment horizontal="center" textRotation="90"/>
    </xf>
    <xf numFmtId="0" fontId="4" fillId="3" borderId="24" xfId="0" applyFont="1" applyFill="1" applyBorder="1" applyAlignment="1">
      <alignment horizontal="center" textRotation="90" wrapText="1"/>
    </xf>
    <xf numFmtId="0" fontId="4" fillId="3" borderId="25" xfId="0" applyFont="1" applyFill="1" applyBorder="1" applyAlignment="1">
      <alignment horizontal="center" textRotation="90" wrapText="1"/>
    </xf>
    <xf numFmtId="0" fontId="10" fillId="3" borderId="25" xfId="0" applyFont="1" applyFill="1" applyBorder="1" applyAlignment="1">
      <alignment horizontal="center" textRotation="90" wrapText="1"/>
    </xf>
    <xf numFmtId="0" fontId="10" fillId="3" borderId="21" xfId="0" applyFont="1" applyFill="1" applyBorder="1" applyAlignment="1">
      <alignment horizontal="center" textRotation="90" wrapText="1"/>
    </xf>
    <xf numFmtId="20" fontId="0" fillId="3" borderId="39" xfId="0" applyNumberFormat="1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21" fontId="0" fillId="3" borderId="18" xfId="0" applyNumberFormat="1" applyFont="1" applyFill="1" applyBorder="1" applyAlignment="1">
      <alignment/>
    </xf>
    <xf numFmtId="45" fontId="0" fillId="3" borderId="40" xfId="0" applyNumberFormat="1" applyFont="1" applyFill="1" applyBorder="1" applyAlignment="1">
      <alignment/>
    </xf>
    <xf numFmtId="21" fontId="0" fillId="3" borderId="19" xfId="0" applyNumberFormat="1" applyFont="1" applyFill="1" applyBorder="1" applyAlignment="1">
      <alignment/>
    </xf>
    <xf numFmtId="21" fontId="0" fillId="3" borderId="12" xfId="0" applyNumberFormat="1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79" fontId="11" fillId="3" borderId="10" xfId="61" applyNumberFormat="1" applyFont="1" applyFill="1" applyBorder="1">
      <alignment/>
      <protection/>
    </xf>
    <xf numFmtId="45" fontId="0" fillId="3" borderId="17" xfId="0" applyNumberFormat="1" applyFont="1" applyFill="1" applyBorder="1" applyAlignment="1">
      <alignment/>
    </xf>
    <xf numFmtId="179" fontId="11" fillId="3" borderId="20" xfId="61" applyNumberFormat="1" applyFont="1" applyFill="1" applyBorder="1">
      <alignment/>
      <protection/>
    </xf>
    <xf numFmtId="0" fontId="0" fillId="3" borderId="12" xfId="0" applyFont="1" applyFill="1" applyBorder="1" applyAlignment="1">
      <alignment/>
    </xf>
    <xf numFmtId="21" fontId="0" fillId="3" borderId="10" xfId="0" applyNumberFormat="1" applyFont="1" applyFill="1" applyBorder="1" applyAlignment="1">
      <alignment/>
    </xf>
    <xf numFmtId="21" fontId="0" fillId="3" borderId="2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2" borderId="15" xfId="0" applyNumberFormat="1" applyFont="1" applyFill="1" applyBorder="1" applyAlignment="1">
      <alignment horizontal="center"/>
    </xf>
    <xf numFmtId="0" fontId="11" fillId="32" borderId="16" xfId="61" applyNumberFormat="1" applyFont="1" applyFill="1" applyBorder="1" applyAlignment="1">
      <alignment horizontal="center"/>
      <protection/>
    </xf>
    <xf numFmtId="0" fontId="0" fillId="32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3" borderId="15" xfId="0" applyNumberFormat="1" applyFont="1" applyFill="1" applyBorder="1" applyAlignment="1">
      <alignment/>
    </xf>
    <xf numFmtId="0" fontId="11" fillId="3" borderId="16" xfId="61" applyNumberFormat="1" applyFont="1" applyFill="1" applyBorder="1">
      <alignment/>
      <protection/>
    </xf>
    <xf numFmtId="0" fontId="0" fillId="3" borderId="16" xfId="0" applyNumberFormat="1" applyFont="1" applyFill="1" applyBorder="1" applyAlignment="1">
      <alignment/>
    </xf>
    <xf numFmtId="0" fontId="9" fillId="32" borderId="25" xfId="0" applyFont="1" applyFill="1" applyBorder="1" applyAlignment="1">
      <alignment horizontal="center" textRotation="90" wrapText="1"/>
    </xf>
    <xf numFmtId="0" fontId="3" fillId="32" borderId="36" xfId="0" applyFont="1" applyFill="1" applyBorder="1" applyAlignment="1">
      <alignment horizontal="center" vertical="top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3" fillId="3" borderId="36" xfId="0" applyFont="1" applyFill="1" applyBorder="1" applyAlignment="1">
      <alignment horizontal="center" vertical="top" textRotation="90" wrapText="1"/>
    </xf>
    <xf numFmtId="0" fontId="14" fillId="0" borderId="48" xfId="0" applyNumberFormat="1" applyFont="1" applyBorder="1" applyAlignment="1">
      <alignment horizontal="right"/>
    </xf>
    <xf numFmtId="0" fontId="14" fillId="0" borderId="49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right"/>
    </xf>
    <xf numFmtId="0" fontId="14" fillId="0" borderId="37" xfId="0" applyNumberFormat="1" applyFont="1" applyBorder="1" applyAlignment="1">
      <alignment horizontal="right"/>
    </xf>
    <xf numFmtId="0" fontId="14" fillId="0" borderId="38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right"/>
    </xf>
    <xf numFmtId="21" fontId="17" fillId="0" borderId="41" xfId="0" applyNumberFormat="1" applyFont="1" applyBorder="1" applyAlignment="1">
      <alignment horizontal="right"/>
    </xf>
    <xf numFmtId="21" fontId="17" fillId="0" borderId="43" xfId="0" applyNumberFormat="1" applyFont="1" applyBorder="1" applyAlignment="1">
      <alignment horizontal="right"/>
    </xf>
    <xf numFmtId="21" fontId="9" fillId="0" borderId="45" xfId="0" applyNumberFormat="1" applyFont="1" applyBorder="1" applyAlignment="1">
      <alignment horizontal="right"/>
    </xf>
    <xf numFmtId="21" fontId="9" fillId="0" borderId="28" xfId="0" applyNumberFormat="1" applyFont="1" applyBorder="1" applyAlignment="1">
      <alignment/>
    </xf>
    <xf numFmtId="0" fontId="6" fillId="3" borderId="25" xfId="0" applyFont="1" applyFill="1" applyBorder="1" applyAlignment="1">
      <alignment horizontal="center" textRotation="90" wrapText="1"/>
    </xf>
    <xf numFmtId="0" fontId="6" fillId="32" borderId="25" xfId="0" applyFont="1" applyFill="1" applyBorder="1" applyAlignment="1">
      <alignment horizontal="center" textRotation="90" wrapText="1"/>
    </xf>
    <xf numFmtId="0" fontId="6" fillId="32" borderId="22" xfId="0" applyFont="1" applyFill="1" applyBorder="1" applyAlignment="1">
      <alignment horizontal="center" textRotation="90" wrapText="1"/>
    </xf>
    <xf numFmtId="0" fontId="6" fillId="3" borderId="22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4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textRotation="90" wrapText="1"/>
    </xf>
    <xf numFmtId="0" fontId="10" fillId="0" borderId="21" xfId="0" applyFont="1" applyFill="1" applyBorder="1" applyAlignment="1">
      <alignment horizontal="center" textRotation="90" wrapText="1"/>
    </xf>
    <xf numFmtId="0" fontId="10" fillId="0" borderId="22" xfId="0" applyFont="1" applyFill="1" applyBorder="1" applyAlignment="1">
      <alignment horizontal="center" textRotation="90" wrapText="1"/>
    </xf>
    <xf numFmtId="0" fontId="6" fillId="0" borderId="23" xfId="0" applyFont="1" applyFill="1" applyBorder="1" applyAlignment="1">
      <alignment horizontal="center" textRotation="90" wrapText="1"/>
    </xf>
    <xf numFmtId="0" fontId="10" fillId="0" borderId="23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right"/>
    </xf>
    <xf numFmtId="178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/>
    </xf>
    <xf numFmtId="21" fontId="9" fillId="0" borderId="0" xfId="0" applyNumberFormat="1" applyFont="1" applyFill="1" applyBorder="1" applyAlignment="1">
      <alignment/>
    </xf>
    <xf numFmtId="45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72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10" fontId="14" fillId="0" borderId="44" xfId="0" applyNumberFormat="1" applyFont="1" applyFill="1" applyBorder="1" applyAlignment="1">
      <alignment/>
    </xf>
    <xf numFmtId="10" fontId="7" fillId="0" borderId="46" xfId="0" applyNumberFormat="1" applyFont="1" applyFill="1" applyBorder="1" applyAlignment="1">
      <alignment/>
    </xf>
    <xf numFmtId="0" fontId="5" fillId="0" borderId="47" xfId="0" applyFont="1" applyFill="1" applyBorder="1" applyAlignment="1">
      <alignment horizontal="center" vertical="center" wrapText="1"/>
    </xf>
    <xf numFmtId="45" fontId="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5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6" fillId="0" borderId="24" xfId="0" applyNumberFormat="1" applyFont="1" applyFill="1" applyBorder="1" applyAlignment="1">
      <alignment horizontal="center" textRotation="90" wrapText="1"/>
    </xf>
    <xf numFmtId="0" fontId="10" fillId="0" borderId="36" xfId="0" applyNumberFormat="1" applyFont="1" applyFill="1" applyBorder="1" applyAlignment="1">
      <alignment horizontal="center" textRotation="90" wrapText="1"/>
    </xf>
    <xf numFmtId="0" fontId="7" fillId="0" borderId="28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45" fontId="20" fillId="0" borderId="24" xfId="0" applyNumberFormat="1" applyFont="1" applyFill="1" applyBorder="1" applyAlignment="1">
      <alignment horizontal="center" vertical="top" textRotation="90"/>
    </xf>
    <xf numFmtId="45" fontId="0" fillId="0" borderId="28" xfId="0" applyNumberFormat="1" applyFont="1" applyFill="1" applyBorder="1" applyAlignment="1">
      <alignment/>
    </xf>
    <xf numFmtId="45" fontId="0" fillId="0" borderId="0" xfId="0" applyNumberFormat="1" applyFont="1" applyFill="1" applyAlignment="1">
      <alignment/>
    </xf>
    <xf numFmtId="45" fontId="9" fillId="0" borderId="0" xfId="0" applyNumberFormat="1" applyFont="1" applyFill="1" applyBorder="1" applyAlignment="1">
      <alignment/>
    </xf>
    <xf numFmtId="45" fontId="9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45" fontId="0" fillId="0" borderId="5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0" fontId="0" fillId="0" borderId="33" xfId="0" applyFont="1" applyFill="1" applyBorder="1" applyAlignment="1">
      <alignment/>
    </xf>
    <xf numFmtId="45" fontId="0" fillId="0" borderId="33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7" fillId="0" borderId="5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0" fontId="7" fillId="0" borderId="3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46" xfId="0" applyFont="1" applyFill="1" applyBorder="1" applyAlignment="1">
      <alignment/>
    </xf>
    <xf numFmtId="179" fontId="10" fillId="0" borderId="21" xfId="0" applyNumberFormat="1" applyFont="1" applyFill="1" applyBorder="1" applyAlignment="1">
      <alignment horizontal="center" textRotation="90" wrapText="1"/>
    </xf>
    <xf numFmtId="179" fontId="10" fillId="0" borderId="51" xfId="0" applyNumberFormat="1" applyFont="1" applyFill="1" applyBorder="1" applyAlignment="1">
      <alignment horizontal="center" textRotation="90" wrapText="1"/>
    </xf>
    <xf numFmtId="0" fontId="13" fillId="0" borderId="52" xfId="0" applyNumberFormat="1" applyFont="1" applyFill="1" applyBorder="1" applyAlignment="1">
      <alignment horizontal="left"/>
    </xf>
    <xf numFmtId="178" fontId="2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/>
    </xf>
    <xf numFmtId="47" fontId="0" fillId="0" borderId="50" xfId="0" applyNumberFormat="1" applyFont="1" applyFill="1" applyBorder="1" applyAlignment="1">
      <alignment/>
    </xf>
    <xf numFmtId="47" fontId="0" fillId="0" borderId="28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10" fontId="14" fillId="0" borderId="46" xfId="0" applyNumberFormat="1" applyFont="1" applyFill="1" applyBorder="1" applyAlignment="1">
      <alignment/>
    </xf>
    <xf numFmtId="10" fontId="7" fillId="0" borderId="4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center"/>
    </xf>
    <xf numFmtId="179" fontId="0" fillId="0" borderId="5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textRotation="90" wrapText="1"/>
    </xf>
    <xf numFmtId="21" fontId="0" fillId="0" borderId="0" xfId="0" applyNumberFormat="1" applyFont="1" applyFill="1" applyAlignment="1">
      <alignment/>
    </xf>
    <xf numFmtId="45" fontId="22" fillId="0" borderId="31" xfId="0" applyNumberFormat="1" applyFont="1" applyFill="1" applyBorder="1" applyAlignment="1">
      <alignment/>
    </xf>
    <xf numFmtId="21" fontId="0" fillId="0" borderId="53" xfId="0" applyNumberFormat="1" applyFont="1" applyFill="1" applyBorder="1" applyAlignment="1">
      <alignment horizontal="center"/>
    </xf>
    <xf numFmtId="21" fontId="7" fillId="0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21" fontId="0" fillId="0" borderId="53" xfId="0" applyNumberFormat="1" applyFont="1" applyFill="1" applyBorder="1" applyAlignment="1">
      <alignment horizontal="center"/>
    </xf>
    <xf numFmtId="0" fontId="13" fillId="0" borderId="39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20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 horizontal="left"/>
    </xf>
    <xf numFmtId="0" fontId="0" fillId="0" borderId="52" xfId="0" applyNumberFormat="1" applyFont="1" applyFill="1" applyBorder="1" applyAlignment="1">
      <alignment horizontal="left"/>
    </xf>
    <xf numFmtId="0" fontId="10" fillId="0" borderId="34" xfId="0" applyFont="1" applyFill="1" applyBorder="1" applyAlignment="1">
      <alignment horizontal="center" vertical="top" textRotation="90"/>
    </xf>
    <xf numFmtId="0" fontId="4" fillId="0" borderId="25" xfId="0" applyFont="1" applyFill="1" applyBorder="1" applyAlignment="1">
      <alignment horizontal="center" vertical="top" textRotation="90" wrapText="1"/>
    </xf>
    <xf numFmtId="0" fontId="4" fillId="0" borderId="24" xfId="0" applyFont="1" applyFill="1" applyBorder="1" applyAlignment="1">
      <alignment horizontal="center" vertical="top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92" fontId="0" fillId="0" borderId="0" xfId="0" applyNumberFormat="1" applyFill="1" applyBorder="1" applyAlignment="1">
      <alignment horizontal="center" vertical="center"/>
    </xf>
    <xf numFmtId="47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45" fontId="2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0" fontId="66" fillId="0" borderId="10" xfId="57" applyFont="1" applyFill="1" applyBorder="1">
      <alignment/>
      <protection/>
    </xf>
    <xf numFmtId="0" fontId="67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horizontal="center" wrapText="1"/>
    </xf>
    <xf numFmtId="172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8" fontId="0" fillId="0" borderId="53" xfId="0" applyNumberFormat="1" applyFont="1" applyFill="1" applyBorder="1" applyAlignment="1">
      <alignment horizontal="center"/>
    </xf>
    <xf numFmtId="0" fontId="48" fillId="0" borderId="10" xfId="57" applyFill="1" applyBorder="1" applyAlignment="1">
      <alignment horizontal="center"/>
      <protection/>
    </xf>
    <xf numFmtId="181" fontId="0" fillId="0" borderId="33" xfId="0" applyNumberFormat="1" applyFont="1" applyFill="1" applyBorder="1" applyAlignment="1">
      <alignment/>
    </xf>
    <xf numFmtId="0" fontId="24" fillId="0" borderId="10" xfId="54" applyFont="1" applyFill="1" applyBorder="1" applyAlignment="1">
      <alignment horizontal="center"/>
      <protection/>
    </xf>
    <xf numFmtId="0" fontId="56" fillId="0" borderId="10" xfId="57" applyFont="1" applyFill="1" applyBorder="1" applyAlignment="1">
      <alignment horizontal="center" vertical="center"/>
      <protection/>
    </xf>
    <xf numFmtId="0" fontId="48" fillId="0" borderId="10" xfId="57" applyFill="1" applyBorder="1">
      <alignment/>
      <protection/>
    </xf>
    <xf numFmtId="0" fontId="24" fillId="0" borderId="10" xfId="54" applyFont="1" applyFill="1" applyBorder="1" applyAlignment="1">
      <alignment horizontal="left"/>
      <protection/>
    </xf>
    <xf numFmtId="0" fontId="0" fillId="0" borderId="10" xfId="54" applyFill="1" applyBorder="1">
      <alignment/>
      <protection/>
    </xf>
    <xf numFmtId="45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66" fillId="0" borderId="10" xfId="54" applyFont="1" applyFill="1" applyBorder="1" applyAlignment="1">
      <alignment horizontal="left"/>
      <protection/>
    </xf>
    <xf numFmtId="0" fontId="46" fillId="0" borderId="10" xfId="57" applyFont="1" applyFill="1" applyBorder="1">
      <alignment/>
      <protection/>
    </xf>
    <xf numFmtId="0" fontId="46" fillId="0" borderId="10" xfId="57" applyFont="1" applyFill="1" applyBorder="1" applyAlignment="1">
      <alignment horizontal="center"/>
      <protection/>
    </xf>
    <xf numFmtId="49" fontId="7" fillId="0" borderId="0" xfId="0" applyNumberFormat="1" applyFont="1" applyFill="1" applyBorder="1" applyAlignment="1">
      <alignment/>
    </xf>
    <xf numFmtId="0" fontId="0" fillId="0" borderId="50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/>
    </xf>
    <xf numFmtId="10" fontId="0" fillId="0" borderId="33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 horizontal="center"/>
    </xf>
    <xf numFmtId="0" fontId="69" fillId="0" borderId="52" xfId="0" applyNumberFormat="1" applyFont="1" applyFill="1" applyBorder="1" applyAlignment="1">
      <alignment horizontal="left"/>
    </xf>
    <xf numFmtId="0" fontId="69" fillId="0" borderId="39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78" fontId="0" fillId="0" borderId="54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center"/>
    </xf>
    <xf numFmtId="179" fontId="0" fillId="0" borderId="54" xfId="0" applyNumberFormat="1" applyFont="1" applyFill="1" applyBorder="1" applyAlignment="1">
      <alignment horizontal="center"/>
    </xf>
    <xf numFmtId="21" fontId="0" fillId="0" borderId="54" xfId="0" applyNumberFormat="1" applyFont="1" applyFill="1" applyBorder="1" applyAlignment="1">
      <alignment horizontal="center"/>
    </xf>
    <xf numFmtId="21" fontId="7" fillId="0" borderId="2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45" fontId="22" fillId="0" borderId="29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 textRotation="90" wrapText="1"/>
    </xf>
    <xf numFmtId="49" fontId="6" fillId="0" borderId="55" xfId="0" applyNumberFormat="1" applyFont="1" applyFill="1" applyBorder="1" applyAlignment="1">
      <alignment horizontal="center" textRotation="90" wrapText="1"/>
    </xf>
    <xf numFmtId="0" fontId="10" fillId="0" borderId="56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52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52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wrapText="1"/>
    </xf>
    <xf numFmtId="172" fontId="10" fillId="0" borderId="57" xfId="0" applyNumberFormat="1" applyFont="1" applyFill="1" applyBorder="1" applyAlignment="1">
      <alignment horizontal="center" wrapText="1"/>
    </xf>
    <xf numFmtId="172" fontId="10" fillId="0" borderId="11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textRotation="90" wrapText="1"/>
    </xf>
    <xf numFmtId="0" fontId="10" fillId="0" borderId="59" xfId="0" applyFont="1" applyFill="1" applyBorder="1" applyAlignment="1">
      <alignment horizontal="center" textRotation="90" wrapText="1"/>
    </xf>
    <xf numFmtId="0" fontId="10" fillId="0" borderId="60" xfId="0" applyFont="1" applyFill="1" applyBorder="1" applyAlignment="1">
      <alignment horizontal="center" textRotation="90" wrapText="1"/>
    </xf>
    <xf numFmtId="0" fontId="10" fillId="0" borderId="55" xfId="0" applyFont="1" applyFill="1" applyBorder="1" applyAlignment="1">
      <alignment horizontal="center" textRotation="90" wrapText="1"/>
    </xf>
    <xf numFmtId="0" fontId="10" fillId="0" borderId="60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0" fillId="0" borderId="61" xfId="0" applyFont="1" applyFill="1" applyBorder="1" applyAlignment="1">
      <alignment wrapText="1"/>
    </xf>
    <xf numFmtId="0" fontId="10" fillId="0" borderId="62" xfId="0" applyFont="1" applyFill="1" applyBorder="1" applyAlignment="1">
      <alignment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172" fontId="10" fillId="0" borderId="58" xfId="0" applyNumberFormat="1" applyFont="1" applyFill="1" applyBorder="1" applyAlignment="1">
      <alignment horizontal="center" textRotation="90"/>
    </xf>
    <xf numFmtId="172" fontId="10" fillId="0" borderId="59" xfId="0" applyNumberFormat="1" applyFont="1" applyFill="1" applyBorder="1" applyAlignment="1">
      <alignment horizontal="center" textRotation="90"/>
    </xf>
    <xf numFmtId="0" fontId="5" fillId="0" borderId="64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textRotation="90" wrapText="1"/>
    </xf>
    <xf numFmtId="0" fontId="10" fillId="0" borderId="11" xfId="0" applyFont="1" applyFill="1" applyBorder="1" applyAlignment="1">
      <alignment textRotation="90" wrapText="1"/>
    </xf>
    <xf numFmtId="0" fontId="10" fillId="0" borderId="65" xfId="0" applyFont="1" applyFill="1" applyBorder="1" applyAlignment="1">
      <alignment textRotation="90" wrapText="1"/>
    </xf>
    <xf numFmtId="0" fontId="10" fillId="0" borderId="66" xfId="0" applyFont="1" applyFill="1" applyBorder="1" applyAlignment="1">
      <alignment textRotation="90" wrapText="1"/>
    </xf>
    <xf numFmtId="0" fontId="10" fillId="0" borderId="67" xfId="0" applyFont="1" applyFill="1" applyBorder="1" applyAlignment="1">
      <alignment textRotation="90" wrapText="1"/>
    </xf>
    <xf numFmtId="0" fontId="10" fillId="0" borderId="56" xfId="0" applyFont="1" applyFill="1" applyBorder="1" applyAlignment="1">
      <alignment textRotation="90" wrapText="1"/>
    </xf>
    <xf numFmtId="0" fontId="10" fillId="0" borderId="57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58" xfId="0" applyFont="1" applyFill="1" applyBorder="1" applyAlignment="1">
      <alignment wrapText="1"/>
    </xf>
    <xf numFmtId="0" fontId="10" fillId="0" borderId="59" xfId="0" applyFont="1" applyFill="1" applyBorder="1" applyAlignment="1">
      <alignment wrapText="1"/>
    </xf>
    <xf numFmtId="0" fontId="10" fillId="0" borderId="67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wrapText="1"/>
    </xf>
    <xf numFmtId="172" fontId="10" fillId="0" borderId="61" xfId="0" applyNumberFormat="1" applyFont="1" applyFill="1" applyBorder="1" applyAlignment="1">
      <alignment horizontal="center" textRotation="90"/>
    </xf>
    <xf numFmtId="172" fontId="10" fillId="0" borderId="62" xfId="0" applyNumberFormat="1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72" fontId="10" fillId="0" borderId="67" xfId="0" applyNumberFormat="1" applyFont="1" applyFill="1" applyBorder="1" applyAlignment="1">
      <alignment horizontal="center" textRotation="90"/>
    </xf>
    <xf numFmtId="172" fontId="10" fillId="0" borderId="56" xfId="0" applyNumberFormat="1" applyFont="1" applyFill="1" applyBorder="1" applyAlignment="1">
      <alignment horizontal="center" textRotation="90"/>
    </xf>
    <xf numFmtId="172" fontId="10" fillId="0" borderId="11" xfId="0" applyNumberFormat="1" applyFont="1" applyFill="1" applyBorder="1" applyAlignment="1">
      <alignment horizontal="center" wrapText="1"/>
    </xf>
    <xf numFmtId="0" fontId="7" fillId="0" borderId="68" xfId="0" applyNumberFormat="1" applyFont="1" applyFill="1" applyBorder="1" applyAlignment="1">
      <alignment horizontal="center"/>
    </xf>
    <xf numFmtId="0" fontId="7" fillId="0" borderId="52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33" borderId="65" xfId="0" applyNumberFormat="1" applyFont="1" applyFill="1" applyBorder="1" applyAlignment="1">
      <alignment horizontal="center"/>
    </xf>
    <xf numFmtId="0" fontId="7" fillId="33" borderId="52" xfId="0" applyNumberFormat="1" applyFont="1" applyFill="1" applyBorder="1" applyAlignment="1">
      <alignment horizontal="center"/>
    </xf>
    <xf numFmtId="0" fontId="7" fillId="33" borderId="39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 wrapText="1"/>
    </xf>
    <xf numFmtId="0" fontId="10" fillId="0" borderId="6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70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172" fontId="10" fillId="0" borderId="70" xfId="0" applyNumberFormat="1" applyFont="1" applyBorder="1" applyAlignment="1">
      <alignment/>
    </xf>
    <xf numFmtId="172" fontId="10" fillId="0" borderId="47" xfId="0" applyNumberFormat="1" applyFont="1" applyBorder="1" applyAlignment="1">
      <alignment/>
    </xf>
    <xf numFmtId="0" fontId="15" fillId="0" borderId="6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70" xfId="0" applyFont="1" applyBorder="1" applyAlignment="1">
      <alignment textRotation="90" wrapText="1"/>
    </xf>
    <xf numFmtId="0" fontId="10" fillId="0" borderId="47" xfId="0" applyFont="1" applyBorder="1" applyAlignment="1">
      <alignment textRotation="90" wrapText="1"/>
    </xf>
    <xf numFmtId="0" fontId="10" fillId="0" borderId="6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70" xfId="0" applyFont="1" applyBorder="1" applyAlignment="1">
      <alignment/>
    </xf>
    <xf numFmtId="0" fontId="10" fillId="0" borderId="47" xfId="0" applyFon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Данные связка 2 эт." xfId="56"/>
    <cellStyle name="Обычный 3" xfId="57"/>
    <cellStyle name="Обычный 3 2" xfId="58"/>
    <cellStyle name="Обычный 3_для Митрича свод КР" xfId="59"/>
    <cellStyle name="Обычный 4" xfId="60"/>
    <cellStyle name="Обычный_Протокол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</v>
          </cell>
        </row>
        <row r="32">
          <cell r="C32">
            <v>3</v>
          </cell>
          <cell r="F32" t="str">
            <v>связка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</row>
        <row r="43">
          <cell r="C43" t="str">
            <v>б/р</v>
          </cell>
          <cell r="D43">
            <v>0</v>
          </cell>
        </row>
        <row r="44">
          <cell r="C44" t="str">
            <v>3ю</v>
          </cell>
          <cell r="D44">
            <v>0.1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3">
        <row r="1">
          <cell r="J1" t="str">
            <v>Номер участника</v>
          </cell>
          <cell r="K1" t="str">
            <v>Участник</v>
          </cell>
          <cell r="L1" t="str">
            <v>Дата рожд</v>
          </cell>
          <cell r="M1" t="str">
            <v>Год</v>
          </cell>
          <cell r="N1" t="str">
            <v>Разряд</v>
          </cell>
          <cell r="O1" t="str">
            <v>Ранг</v>
          </cell>
          <cell r="P1" t="str">
            <v>Пол</v>
          </cell>
          <cell r="Q1" t="str">
            <v>Номер чипа</v>
          </cell>
          <cell r="R1" t="str">
            <v>пп</v>
          </cell>
          <cell r="S1" t="str">
            <v>личка</v>
          </cell>
          <cell r="T1" t="str">
            <v>связка</v>
          </cell>
          <cell r="U1" t="str">
            <v>группа</v>
          </cell>
          <cell r="V1" t="str">
            <v>пусто</v>
          </cell>
          <cell r="W1" t="str">
            <v>пусто</v>
          </cell>
        </row>
        <row r="2">
          <cell r="J2" t="str">
            <v>12.1</v>
          </cell>
          <cell r="K2" t="str">
            <v>Каргин Богдан</v>
          </cell>
          <cell r="L2">
            <v>31859</v>
          </cell>
          <cell r="M2">
            <v>1987</v>
          </cell>
          <cell r="N2" t="str">
            <v>I</v>
          </cell>
          <cell r="O2">
            <v>10</v>
          </cell>
          <cell r="P2" t="str">
            <v>м</v>
          </cell>
          <cell r="Q2">
            <v>4503700</v>
          </cell>
          <cell r="R2">
            <v>1</v>
          </cell>
          <cell r="S2">
            <v>1</v>
          </cell>
          <cell r="T2" t="str">
            <v>СМ</v>
          </cell>
        </row>
        <row r="3">
          <cell r="J3" t="str">
            <v>12.2</v>
          </cell>
          <cell r="K3" t="str">
            <v>Пичников Георгий</v>
          </cell>
          <cell r="L3">
            <v>34102</v>
          </cell>
          <cell r="M3">
            <v>1993</v>
          </cell>
          <cell r="N3" t="str">
            <v>I</v>
          </cell>
          <cell r="O3">
            <v>10</v>
          </cell>
          <cell r="P3" t="str">
            <v>м</v>
          </cell>
          <cell r="Q3">
            <v>4503702</v>
          </cell>
          <cell r="R3">
            <v>2</v>
          </cell>
          <cell r="S3">
            <v>1</v>
          </cell>
          <cell r="T3" t="str">
            <v>М</v>
          </cell>
        </row>
        <row r="4">
          <cell r="J4" t="str">
            <v>12.3</v>
          </cell>
          <cell r="K4" t="str">
            <v>Челюканов Николай</v>
          </cell>
          <cell r="L4">
            <v>32861</v>
          </cell>
          <cell r="M4">
            <v>1989</v>
          </cell>
          <cell r="N4" t="str">
            <v>I</v>
          </cell>
          <cell r="O4">
            <v>10</v>
          </cell>
          <cell r="P4" t="str">
            <v>м</v>
          </cell>
          <cell r="Q4">
            <v>4503703</v>
          </cell>
          <cell r="R4">
            <v>3</v>
          </cell>
          <cell r="S4">
            <v>1</v>
          </cell>
          <cell r="T4" t="str">
            <v>М</v>
          </cell>
        </row>
        <row r="5">
          <cell r="J5" t="str">
            <v>12.4</v>
          </cell>
          <cell r="K5" t="str">
            <v>Чичиланова Ольга</v>
          </cell>
          <cell r="L5">
            <v>33033</v>
          </cell>
          <cell r="M5">
            <v>1990</v>
          </cell>
          <cell r="N5" t="str">
            <v>КМС</v>
          </cell>
          <cell r="O5">
            <v>30</v>
          </cell>
          <cell r="P5" t="str">
            <v>ж</v>
          </cell>
          <cell r="Q5">
            <v>4503704</v>
          </cell>
          <cell r="R5">
            <v>4</v>
          </cell>
          <cell r="S5">
            <v>1</v>
          </cell>
          <cell r="T5" t="str">
            <v>СМ</v>
          </cell>
        </row>
        <row r="6">
          <cell r="J6" t="str">
            <v>14.1</v>
          </cell>
          <cell r="K6" t="str">
            <v>Афанасьев Сергей</v>
          </cell>
          <cell r="L6">
            <v>33056</v>
          </cell>
          <cell r="M6">
            <v>1990</v>
          </cell>
          <cell r="N6" t="str">
            <v>КМС</v>
          </cell>
          <cell r="O6">
            <v>30</v>
          </cell>
          <cell r="P6" t="str">
            <v>м</v>
          </cell>
          <cell r="Q6">
            <v>4503717</v>
          </cell>
          <cell r="R6">
            <v>1</v>
          </cell>
          <cell r="S6">
            <v>1</v>
          </cell>
          <cell r="T6" t="str">
            <v>СМ</v>
          </cell>
          <cell r="U6">
            <v>1</v>
          </cell>
        </row>
        <row r="7">
          <cell r="J7" t="str">
            <v>14.2</v>
          </cell>
          <cell r="K7" t="str">
            <v>Бабкина Наталья</v>
          </cell>
          <cell r="L7">
            <v>34296</v>
          </cell>
          <cell r="M7">
            <v>1993</v>
          </cell>
          <cell r="N7" t="str">
            <v>КМС</v>
          </cell>
          <cell r="O7">
            <v>30</v>
          </cell>
          <cell r="P7" t="str">
            <v>ж</v>
          </cell>
          <cell r="Q7">
            <v>4503718</v>
          </cell>
          <cell r="R7">
            <v>2</v>
          </cell>
          <cell r="S7">
            <v>1</v>
          </cell>
          <cell r="T7" t="str">
            <v>СМ</v>
          </cell>
          <cell r="U7">
            <v>1</v>
          </cell>
        </row>
        <row r="8">
          <cell r="J8" t="str">
            <v>14.3</v>
          </cell>
          <cell r="K8" t="str">
            <v>Маметов Евгений</v>
          </cell>
          <cell r="L8">
            <v>34257</v>
          </cell>
          <cell r="M8">
            <v>1993</v>
          </cell>
          <cell r="N8" t="str">
            <v>КМС</v>
          </cell>
          <cell r="O8">
            <v>30</v>
          </cell>
          <cell r="P8" t="str">
            <v>м</v>
          </cell>
          <cell r="Q8">
            <v>4503723</v>
          </cell>
          <cell r="R8">
            <v>3</v>
          </cell>
          <cell r="S8">
            <v>1</v>
          </cell>
          <cell r="T8" t="str">
            <v>М</v>
          </cell>
          <cell r="U8">
            <v>1</v>
          </cell>
        </row>
        <row r="9">
          <cell r="J9" t="str">
            <v>14.4</v>
          </cell>
          <cell r="K9" t="str">
            <v>Овечкин Александр</v>
          </cell>
          <cell r="L9">
            <v>31267</v>
          </cell>
          <cell r="M9">
            <v>1985</v>
          </cell>
          <cell r="N9" t="str">
            <v>КМС</v>
          </cell>
          <cell r="O9">
            <v>30</v>
          </cell>
          <cell r="P9" t="str">
            <v>м</v>
          </cell>
          <cell r="Q9">
            <v>4503720</v>
          </cell>
          <cell r="R9">
            <v>4</v>
          </cell>
          <cell r="S9">
            <v>1</v>
          </cell>
          <cell r="T9" t="str">
            <v>М</v>
          </cell>
          <cell r="U9">
            <v>1</v>
          </cell>
        </row>
        <row r="10">
          <cell r="J10" t="str">
            <v>13.2</v>
          </cell>
          <cell r="K10" t="str">
            <v>Вереникин Павел</v>
          </cell>
          <cell r="L10">
            <v>32382</v>
          </cell>
          <cell r="M10">
            <v>1988</v>
          </cell>
          <cell r="N10" t="str">
            <v>КМС</v>
          </cell>
          <cell r="O10">
            <v>30</v>
          </cell>
          <cell r="P10" t="str">
            <v>м</v>
          </cell>
          <cell r="Q10">
            <v>4503707</v>
          </cell>
          <cell r="R10">
            <v>2</v>
          </cell>
          <cell r="S10" t="str">
            <v>л</v>
          </cell>
          <cell r="T10" t="str">
            <v>М</v>
          </cell>
          <cell r="U10">
            <v>1</v>
          </cell>
        </row>
        <row r="11">
          <cell r="J11" t="str">
            <v>13.4</v>
          </cell>
          <cell r="K11" t="str">
            <v>Рожукалн Янис</v>
          </cell>
          <cell r="L11">
            <v>34404</v>
          </cell>
          <cell r="M11">
            <v>1994</v>
          </cell>
          <cell r="N11" t="str">
            <v>КМС</v>
          </cell>
          <cell r="O11">
            <v>30</v>
          </cell>
          <cell r="P11" t="str">
            <v>м</v>
          </cell>
          <cell r="Q11">
            <v>4503709</v>
          </cell>
          <cell r="R11">
            <v>4</v>
          </cell>
          <cell r="S11">
            <v>1</v>
          </cell>
          <cell r="T11" t="str">
            <v>СМ</v>
          </cell>
          <cell r="U11">
            <v>1</v>
          </cell>
        </row>
        <row r="12">
          <cell r="J12" t="str">
            <v>13.5</v>
          </cell>
          <cell r="K12" t="str">
            <v>Сидоренко Дмитрий</v>
          </cell>
          <cell r="L12">
            <v>31463</v>
          </cell>
          <cell r="M12">
            <v>1986</v>
          </cell>
          <cell r="N12" t="str">
            <v>КМС</v>
          </cell>
          <cell r="O12">
            <v>30</v>
          </cell>
          <cell r="P12" t="str">
            <v>м</v>
          </cell>
          <cell r="Q12">
            <v>4503712</v>
          </cell>
          <cell r="R12">
            <v>5</v>
          </cell>
          <cell r="S12">
            <v>1</v>
          </cell>
          <cell r="T12" t="str">
            <v>М</v>
          </cell>
          <cell r="U12">
            <v>1</v>
          </cell>
        </row>
        <row r="13">
          <cell r="J13" t="str">
            <v>13.6</v>
          </cell>
          <cell r="K13" t="str">
            <v>Чепкасова Анастасия</v>
          </cell>
          <cell r="L13">
            <v>32633</v>
          </cell>
          <cell r="M13">
            <v>1989</v>
          </cell>
          <cell r="N13" t="str">
            <v>КМС</v>
          </cell>
          <cell r="O13">
            <v>30</v>
          </cell>
          <cell r="P13" t="str">
            <v>ж</v>
          </cell>
          <cell r="Q13">
            <v>4503713</v>
          </cell>
          <cell r="R13">
            <v>6</v>
          </cell>
          <cell r="S13">
            <v>1</v>
          </cell>
          <cell r="T13" t="str">
            <v>СМ</v>
          </cell>
          <cell r="U13">
            <v>1</v>
          </cell>
        </row>
        <row r="14">
          <cell r="J14" t="str">
            <v>13.1</v>
          </cell>
          <cell r="K14" t="str">
            <v>Гвоздь Даниил</v>
          </cell>
          <cell r="L14">
            <v>33683</v>
          </cell>
          <cell r="M14">
            <v>1992</v>
          </cell>
          <cell r="N14" t="str">
            <v>КМС</v>
          </cell>
          <cell r="O14">
            <v>30</v>
          </cell>
          <cell r="P14" t="str">
            <v>м</v>
          </cell>
          <cell r="Q14">
            <v>4503705</v>
          </cell>
          <cell r="R14">
            <v>1</v>
          </cell>
          <cell r="S14">
            <v>1</v>
          </cell>
        </row>
        <row r="15">
          <cell r="J15" t="str">
            <v>13.3</v>
          </cell>
          <cell r="K15" t="str">
            <v>Платонова Юлия</v>
          </cell>
          <cell r="L15">
            <v>34060</v>
          </cell>
          <cell r="M15">
            <v>1993</v>
          </cell>
          <cell r="N15" t="str">
            <v>КМС</v>
          </cell>
          <cell r="O15">
            <v>30</v>
          </cell>
          <cell r="P15" t="str">
            <v>ж</v>
          </cell>
          <cell r="Q15">
            <v>4503708</v>
          </cell>
          <cell r="R15">
            <v>3</v>
          </cell>
          <cell r="S15" t="str">
            <v>л</v>
          </cell>
        </row>
        <row r="16">
          <cell r="J16" t="str">
            <v>20.1</v>
          </cell>
          <cell r="K16" t="str">
            <v>Адаев Артем</v>
          </cell>
          <cell r="L16">
            <v>33363</v>
          </cell>
          <cell r="M16">
            <v>1991</v>
          </cell>
          <cell r="N16" t="str">
            <v>I</v>
          </cell>
          <cell r="O16">
            <v>10</v>
          </cell>
          <cell r="P16" t="str">
            <v>м</v>
          </cell>
          <cell r="Q16">
            <v>4851345</v>
          </cell>
          <cell r="R16">
            <v>1</v>
          </cell>
          <cell r="S16" t="str">
            <v>л</v>
          </cell>
        </row>
        <row r="17">
          <cell r="J17" t="str">
            <v>3.2</v>
          </cell>
          <cell r="K17" t="str">
            <v>Гареев Артур</v>
          </cell>
          <cell r="L17">
            <v>32577</v>
          </cell>
          <cell r="M17">
            <v>1989</v>
          </cell>
          <cell r="N17" t="str">
            <v>КМС</v>
          </cell>
          <cell r="O17">
            <v>30</v>
          </cell>
          <cell r="P17" t="str">
            <v>м</v>
          </cell>
          <cell r="Q17">
            <v>4851310</v>
          </cell>
          <cell r="R17">
            <v>2</v>
          </cell>
          <cell r="S17" t="str">
            <v>л</v>
          </cell>
          <cell r="T17" t="str">
            <v>М</v>
          </cell>
          <cell r="U17">
            <v>1</v>
          </cell>
        </row>
        <row r="18">
          <cell r="J18" t="str">
            <v>3.4</v>
          </cell>
          <cell r="K18" t="str">
            <v>Нурлыгаянов Ренат</v>
          </cell>
          <cell r="L18">
            <v>32460</v>
          </cell>
          <cell r="M18">
            <v>1988</v>
          </cell>
          <cell r="N18" t="str">
            <v>МС</v>
          </cell>
          <cell r="O18">
            <v>100</v>
          </cell>
          <cell r="P18" t="str">
            <v>м</v>
          </cell>
          <cell r="Q18">
            <v>4851313</v>
          </cell>
          <cell r="R18">
            <v>4</v>
          </cell>
          <cell r="S18">
            <v>1</v>
          </cell>
          <cell r="T18" t="str">
            <v>СМ</v>
          </cell>
          <cell r="U18">
            <v>1</v>
          </cell>
        </row>
        <row r="19">
          <cell r="J19" t="str">
            <v>3.5</v>
          </cell>
          <cell r="K19" t="str">
            <v>Нурлыгаянова Зульфия</v>
          </cell>
          <cell r="L19">
            <v>31497</v>
          </cell>
          <cell r="M19">
            <v>1986</v>
          </cell>
          <cell r="N19" t="str">
            <v>МС</v>
          </cell>
          <cell r="O19">
            <v>100</v>
          </cell>
          <cell r="P19" t="str">
            <v>ж</v>
          </cell>
          <cell r="Q19">
            <v>4851314</v>
          </cell>
          <cell r="R19">
            <v>5</v>
          </cell>
          <cell r="S19">
            <v>1</v>
          </cell>
          <cell r="T19" t="str">
            <v>СМ</v>
          </cell>
          <cell r="U19">
            <v>1</v>
          </cell>
        </row>
        <row r="20">
          <cell r="J20" t="str">
            <v>3.6</v>
          </cell>
          <cell r="K20" t="str">
            <v>Орлов Артем</v>
          </cell>
          <cell r="L20">
            <v>33087</v>
          </cell>
          <cell r="M20">
            <v>1990</v>
          </cell>
          <cell r="N20" t="str">
            <v>КМС</v>
          </cell>
          <cell r="O20">
            <v>30</v>
          </cell>
          <cell r="P20" t="str">
            <v>м</v>
          </cell>
          <cell r="Q20">
            <v>4851315</v>
          </cell>
          <cell r="R20">
            <v>6</v>
          </cell>
          <cell r="S20">
            <v>1</v>
          </cell>
          <cell r="T20" t="str">
            <v>М</v>
          </cell>
          <cell r="U20">
            <v>1</v>
          </cell>
        </row>
        <row r="21">
          <cell r="J21" t="str">
            <v>3.1</v>
          </cell>
          <cell r="K21" t="str">
            <v>Купин Николай</v>
          </cell>
          <cell r="L21">
            <v>31194</v>
          </cell>
          <cell r="M21">
            <v>1985</v>
          </cell>
          <cell r="N21" t="str">
            <v>КМС</v>
          </cell>
          <cell r="O21">
            <v>30</v>
          </cell>
          <cell r="P21" t="str">
            <v>м</v>
          </cell>
          <cell r="Q21">
            <v>4851309</v>
          </cell>
          <cell r="R21">
            <v>1</v>
          </cell>
          <cell r="S21">
            <v>1</v>
          </cell>
          <cell r="T21" t="str">
            <v>М л</v>
          </cell>
        </row>
        <row r="22">
          <cell r="J22" t="str">
            <v>3.3</v>
          </cell>
          <cell r="K22" t="str">
            <v>Касимов Роман</v>
          </cell>
          <cell r="L22">
            <v>33977</v>
          </cell>
          <cell r="M22">
            <v>1993</v>
          </cell>
          <cell r="N22" t="str">
            <v>I</v>
          </cell>
          <cell r="O22">
            <v>10</v>
          </cell>
          <cell r="P22" t="str">
            <v>м</v>
          </cell>
          <cell r="Q22">
            <v>4851312</v>
          </cell>
          <cell r="R22">
            <v>3</v>
          </cell>
          <cell r="S22" t="str">
            <v>л</v>
          </cell>
          <cell r="T22" t="str">
            <v>М л</v>
          </cell>
        </row>
        <row r="23">
          <cell r="J23" t="str">
            <v>10.1</v>
          </cell>
          <cell r="K23" t="str">
            <v>Баборыкина Ксения</v>
          </cell>
          <cell r="L23">
            <v>33677</v>
          </cell>
          <cell r="M23">
            <v>1992</v>
          </cell>
          <cell r="N23" t="str">
            <v>I</v>
          </cell>
          <cell r="O23">
            <v>10</v>
          </cell>
          <cell r="P23" t="str">
            <v>ж</v>
          </cell>
          <cell r="Q23">
            <v>4851342</v>
          </cell>
          <cell r="R23">
            <v>1</v>
          </cell>
          <cell r="S23">
            <v>1</v>
          </cell>
          <cell r="T23" t="str">
            <v>СМ</v>
          </cell>
          <cell r="U23">
            <v>1</v>
          </cell>
        </row>
        <row r="24">
          <cell r="J24" t="str">
            <v>10.2</v>
          </cell>
          <cell r="K24" t="str">
            <v>Киприянов Евгений</v>
          </cell>
          <cell r="L24">
            <v>33632</v>
          </cell>
          <cell r="M24">
            <v>1992</v>
          </cell>
          <cell r="N24" t="str">
            <v>КМС</v>
          </cell>
          <cell r="O24">
            <v>30</v>
          </cell>
          <cell r="P24" t="str">
            <v>м</v>
          </cell>
          <cell r="Q24">
            <v>4851343</v>
          </cell>
          <cell r="R24">
            <v>2</v>
          </cell>
          <cell r="S24">
            <v>1</v>
          </cell>
          <cell r="T24" t="str">
            <v>СМ</v>
          </cell>
          <cell r="U24">
            <v>1</v>
          </cell>
        </row>
        <row r="25">
          <cell r="J25" t="str">
            <v>10.3</v>
          </cell>
          <cell r="K25" t="str">
            <v>Токарев Виталий</v>
          </cell>
          <cell r="L25">
            <v>33345</v>
          </cell>
          <cell r="M25">
            <v>1991</v>
          </cell>
          <cell r="N25" t="str">
            <v>КМС</v>
          </cell>
          <cell r="O25">
            <v>30</v>
          </cell>
          <cell r="P25" t="str">
            <v>м</v>
          </cell>
          <cell r="Q25">
            <v>4851344</v>
          </cell>
          <cell r="R25">
            <v>3</v>
          </cell>
          <cell r="S25">
            <v>1</v>
          </cell>
          <cell r="T25" t="str">
            <v>М</v>
          </cell>
          <cell r="U25">
            <v>1</v>
          </cell>
        </row>
        <row r="26">
          <cell r="J26" t="str">
            <v>10.4</v>
          </cell>
          <cell r="K26" t="str">
            <v>Лоскутов Дмитрий</v>
          </cell>
          <cell r="L26">
            <v>34500</v>
          </cell>
          <cell r="M26">
            <v>1994</v>
          </cell>
          <cell r="N26" t="str">
            <v>КМС</v>
          </cell>
          <cell r="O26">
            <v>30</v>
          </cell>
          <cell r="P26" t="str">
            <v>м</v>
          </cell>
          <cell r="Q26">
            <v>4503769</v>
          </cell>
          <cell r="R26">
            <v>4</v>
          </cell>
          <cell r="S26">
            <v>1</v>
          </cell>
          <cell r="T26" t="str">
            <v>М</v>
          </cell>
          <cell r="U26">
            <v>1</v>
          </cell>
        </row>
        <row r="27">
          <cell r="J27" t="str">
            <v>5.1</v>
          </cell>
          <cell r="K27" t="str">
            <v>Белков Ярослав</v>
          </cell>
          <cell r="L27">
            <v>33617</v>
          </cell>
          <cell r="M27">
            <v>1992</v>
          </cell>
          <cell r="N27" t="str">
            <v>КМС</v>
          </cell>
          <cell r="O27">
            <v>30</v>
          </cell>
          <cell r="P27" t="str">
            <v>м</v>
          </cell>
          <cell r="Q27">
            <v>4851318</v>
          </cell>
          <cell r="R27">
            <v>1</v>
          </cell>
          <cell r="S27" t="str">
            <v>л</v>
          </cell>
          <cell r="T27" t="str">
            <v>М</v>
          </cell>
          <cell r="U27">
            <v>1</v>
          </cell>
        </row>
        <row r="28">
          <cell r="J28" t="str">
            <v>5.4</v>
          </cell>
          <cell r="K28" t="str">
            <v>Крутиков Роман</v>
          </cell>
          <cell r="L28">
            <v>33794</v>
          </cell>
          <cell r="M28">
            <v>1992</v>
          </cell>
          <cell r="N28" t="str">
            <v>КМС</v>
          </cell>
          <cell r="O28">
            <v>30</v>
          </cell>
          <cell r="P28" t="str">
            <v>м</v>
          </cell>
          <cell r="Q28">
            <v>4851321</v>
          </cell>
          <cell r="R28">
            <v>4</v>
          </cell>
          <cell r="S28">
            <v>1</v>
          </cell>
          <cell r="T28" t="str">
            <v>СМ л</v>
          </cell>
          <cell r="U28">
            <v>1</v>
          </cell>
        </row>
        <row r="29">
          <cell r="J29" t="str">
            <v>5.5</v>
          </cell>
          <cell r="K29" t="str">
            <v>Лукина Анна</v>
          </cell>
          <cell r="L29">
            <v>32036</v>
          </cell>
          <cell r="M29">
            <v>1987</v>
          </cell>
          <cell r="N29" t="str">
            <v>МС</v>
          </cell>
          <cell r="O29">
            <v>100</v>
          </cell>
          <cell r="P29" t="str">
            <v>ж</v>
          </cell>
          <cell r="Q29">
            <v>4851322</v>
          </cell>
          <cell r="R29">
            <v>5</v>
          </cell>
          <cell r="S29">
            <v>1</v>
          </cell>
          <cell r="T29" t="str">
            <v>СМ</v>
          </cell>
          <cell r="U29">
            <v>1</v>
          </cell>
        </row>
        <row r="30">
          <cell r="J30" t="str">
            <v>5.6</v>
          </cell>
          <cell r="K30" t="str">
            <v>Маковеев Иннокентий</v>
          </cell>
          <cell r="L30">
            <v>33290</v>
          </cell>
          <cell r="M30">
            <v>1991</v>
          </cell>
          <cell r="N30" t="str">
            <v>КМС</v>
          </cell>
          <cell r="O30">
            <v>30</v>
          </cell>
          <cell r="P30" t="str">
            <v>м</v>
          </cell>
          <cell r="Q30">
            <v>4851323</v>
          </cell>
          <cell r="R30">
            <v>6</v>
          </cell>
          <cell r="S30">
            <v>1</v>
          </cell>
          <cell r="T30" t="str">
            <v>М</v>
          </cell>
          <cell r="U30">
            <v>1</v>
          </cell>
        </row>
        <row r="31">
          <cell r="J31" t="str">
            <v>5.2</v>
          </cell>
          <cell r="K31" t="str">
            <v>Беляев Дмитрий</v>
          </cell>
          <cell r="L31">
            <v>29389</v>
          </cell>
          <cell r="M31">
            <v>1980</v>
          </cell>
          <cell r="N31" t="str">
            <v>МС</v>
          </cell>
          <cell r="O31">
            <v>100</v>
          </cell>
          <cell r="P31" t="str">
            <v>м</v>
          </cell>
          <cell r="Q31">
            <v>4851319</v>
          </cell>
          <cell r="R31">
            <v>2</v>
          </cell>
          <cell r="S31">
            <v>1</v>
          </cell>
          <cell r="T31" t="str">
            <v>СМ</v>
          </cell>
        </row>
        <row r="32">
          <cell r="J32" t="str">
            <v>5.3</v>
          </cell>
          <cell r="K32" t="str">
            <v>Киселева Ольга</v>
          </cell>
          <cell r="L32">
            <v>33943</v>
          </cell>
          <cell r="M32">
            <v>1992</v>
          </cell>
          <cell r="N32" t="str">
            <v>КМС</v>
          </cell>
          <cell r="O32">
            <v>30</v>
          </cell>
          <cell r="P32" t="str">
            <v>ж</v>
          </cell>
          <cell r="Q32">
            <v>4851320</v>
          </cell>
          <cell r="R32">
            <v>3</v>
          </cell>
          <cell r="S32" t="str">
            <v>л</v>
          </cell>
          <cell r="T32" t="str">
            <v>СМ л</v>
          </cell>
        </row>
        <row r="33">
          <cell r="J33" t="str">
            <v>6.1</v>
          </cell>
          <cell r="K33" t="str">
            <v>Королев Роман</v>
          </cell>
          <cell r="L33">
            <v>33937</v>
          </cell>
          <cell r="M33">
            <v>1992</v>
          </cell>
          <cell r="N33" t="str">
            <v>КМС</v>
          </cell>
          <cell r="O33">
            <v>30</v>
          </cell>
          <cell r="P33" t="str">
            <v>м</v>
          </cell>
          <cell r="Q33">
            <v>4851325</v>
          </cell>
          <cell r="R33">
            <v>1</v>
          </cell>
          <cell r="S33" t="str">
            <v>л</v>
          </cell>
          <cell r="T33" t="str">
            <v>М л</v>
          </cell>
        </row>
        <row r="34">
          <cell r="J34" t="str">
            <v>6.2</v>
          </cell>
          <cell r="K34" t="str">
            <v>Ярушкин Дмитрий</v>
          </cell>
          <cell r="L34">
            <v>34591</v>
          </cell>
          <cell r="M34">
            <v>1994</v>
          </cell>
          <cell r="N34" t="str">
            <v>КМС</v>
          </cell>
          <cell r="O34">
            <v>30</v>
          </cell>
          <cell r="P34" t="str">
            <v>м</v>
          </cell>
          <cell r="Q34">
            <v>4851326</v>
          </cell>
          <cell r="R34">
            <v>2</v>
          </cell>
          <cell r="S34" t="str">
            <v>л</v>
          </cell>
          <cell r="T34" t="str">
            <v>М л</v>
          </cell>
        </row>
        <row r="35">
          <cell r="J35" t="str">
            <v>8.1</v>
          </cell>
          <cell r="K35" t="str">
            <v>Пятаков Юрий</v>
          </cell>
          <cell r="L35">
            <v>30147</v>
          </cell>
          <cell r="M35">
            <v>1982</v>
          </cell>
          <cell r="N35" t="str">
            <v>МС</v>
          </cell>
          <cell r="O35">
            <v>100</v>
          </cell>
          <cell r="P35" t="str">
            <v>м</v>
          </cell>
          <cell r="Q35">
            <v>4851334</v>
          </cell>
          <cell r="R35">
            <v>1</v>
          </cell>
          <cell r="S35">
            <v>1</v>
          </cell>
          <cell r="T35" t="str">
            <v>СМ</v>
          </cell>
          <cell r="U35">
            <v>1</v>
          </cell>
        </row>
        <row r="36">
          <cell r="J36" t="str">
            <v>8.2</v>
          </cell>
          <cell r="K36" t="str">
            <v>Сергеева Наталья</v>
          </cell>
          <cell r="L36">
            <v>33227</v>
          </cell>
          <cell r="M36">
            <v>1990</v>
          </cell>
          <cell r="N36" t="str">
            <v>КМС</v>
          </cell>
          <cell r="O36">
            <v>30</v>
          </cell>
          <cell r="P36" t="str">
            <v>ж</v>
          </cell>
          <cell r="Q36">
            <v>4851335</v>
          </cell>
          <cell r="R36">
            <v>2</v>
          </cell>
          <cell r="S36">
            <v>1</v>
          </cell>
          <cell r="T36" t="str">
            <v>СМ</v>
          </cell>
          <cell r="U36">
            <v>1</v>
          </cell>
        </row>
        <row r="37">
          <cell r="J37" t="str">
            <v>8.3</v>
          </cell>
          <cell r="K37" t="str">
            <v>Синев Кирилл</v>
          </cell>
          <cell r="L37">
            <v>33669</v>
          </cell>
          <cell r="M37">
            <v>1992</v>
          </cell>
          <cell r="N37" t="str">
            <v>КМС</v>
          </cell>
          <cell r="O37">
            <v>30</v>
          </cell>
          <cell r="P37" t="str">
            <v>м</v>
          </cell>
          <cell r="Q37">
            <v>4851336</v>
          </cell>
          <cell r="R37">
            <v>3</v>
          </cell>
          <cell r="S37">
            <v>1</v>
          </cell>
          <cell r="T37" t="str">
            <v>М</v>
          </cell>
          <cell r="U37">
            <v>1</v>
          </cell>
        </row>
        <row r="38">
          <cell r="J38" t="str">
            <v>8.4</v>
          </cell>
          <cell r="K38" t="str">
            <v>Суслов Валерий</v>
          </cell>
          <cell r="L38">
            <v>33906</v>
          </cell>
          <cell r="M38">
            <v>1992</v>
          </cell>
          <cell r="N38" t="str">
            <v>КМС</v>
          </cell>
          <cell r="O38">
            <v>30</v>
          </cell>
          <cell r="P38" t="str">
            <v>м</v>
          </cell>
          <cell r="Q38">
            <v>4851337</v>
          </cell>
          <cell r="R38">
            <v>4</v>
          </cell>
          <cell r="S38">
            <v>1</v>
          </cell>
          <cell r="T38" t="str">
            <v>М</v>
          </cell>
          <cell r="U38">
            <v>1</v>
          </cell>
        </row>
        <row r="39">
          <cell r="J39" t="str">
            <v>9.1</v>
          </cell>
          <cell r="K39" t="str">
            <v>Панов Дмитрий</v>
          </cell>
          <cell r="L39">
            <v>34529</v>
          </cell>
          <cell r="M39">
            <v>1994</v>
          </cell>
          <cell r="N39" t="str">
            <v>КМС</v>
          </cell>
          <cell r="O39">
            <v>30</v>
          </cell>
          <cell r="P39" t="str">
            <v>м</v>
          </cell>
          <cell r="Q39">
            <v>4851338</v>
          </cell>
          <cell r="R39">
            <v>1</v>
          </cell>
          <cell r="S39">
            <v>1</v>
          </cell>
          <cell r="T39" t="str">
            <v>СМ</v>
          </cell>
          <cell r="U39">
            <v>1</v>
          </cell>
        </row>
        <row r="40">
          <cell r="J40" t="str">
            <v>9.2</v>
          </cell>
          <cell r="K40" t="str">
            <v>Рожков Константин</v>
          </cell>
          <cell r="L40">
            <v>33836</v>
          </cell>
          <cell r="M40">
            <v>1992</v>
          </cell>
          <cell r="N40" t="str">
            <v>КМС</v>
          </cell>
          <cell r="O40">
            <v>30</v>
          </cell>
          <cell r="P40" t="str">
            <v>м</v>
          </cell>
          <cell r="Q40">
            <v>4851339</v>
          </cell>
          <cell r="R40">
            <v>2</v>
          </cell>
          <cell r="S40">
            <v>1</v>
          </cell>
          <cell r="T40" t="str">
            <v>М</v>
          </cell>
          <cell r="U40">
            <v>1</v>
          </cell>
        </row>
        <row r="41">
          <cell r="J41" t="str">
            <v>9.3</v>
          </cell>
          <cell r="K41" t="str">
            <v>Сабитов Александр</v>
          </cell>
          <cell r="L41">
            <v>31554</v>
          </cell>
          <cell r="M41">
            <v>1986</v>
          </cell>
          <cell r="N41" t="str">
            <v>МС</v>
          </cell>
          <cell r="O41">
            <v>100</v>
          </cell>
          <cell r="P41" t="str">
            <v>м</v>
          </cell>
          <cell r="Q41">
            <v>4851340</v>
          </cell>
          <cell r="R41">
            <v>3</v>
          </cell>
          <cell r="S41">
            <v>1</v>
          </cell>
          <cell r="T41" t="str">
            <v>М</v>
          </cell>
          <cell r="U41">
            <v>1</v>
          </cell>
        </row>
        <row r="42">
          <cell r="J42" t="str">
            <v>9.4</v>
          </cell>
          <cell r="K42" t="str">
            <v>Смолко Наталья</v>
          </cell>
          <cell r="L42">
            <v>34454</v>
          </cell>
          <cell r="M42">
            <v>1994</v>
          </cell>
          <cell r="N42" t="str">
            <v>КМС</v>
          </cell>
          <cell r="O42">
            <v>30</v>
          </cell>
          <cell r="P42" t="str">
            <v>ж</v>
          </cell>
          <cell r="Q42">
            <v>4851341</v>
          </cell>
          <cell r="R42">
            <v>4</v>
          </cell>
          <cell r="S42">
            <v>1</v>
          </cell>
          <cell r="T42" t="str">
            <v>СМ</v>
          </cell>
          <cell r="U42">
            <v>1</v>
          </cell>
        </row>
        <row r="43">
          <cell r="J43" t="str">
            <v>15.1</v>
          </cell>
          <cell r="K43" t="str">
            <v>Ворожейкин Александр</v>
          </cell>
          <cell r="L43">
            <v>31944</v>
          </cell>
          <cell r="M43">
            <v>1987</v>
          </cell>
          <cell r="N43" t="str">
            <v>КМС</v>
          </cell>
          <cell r="O43">
            <v>30</v>
          </cell>
          <cell r="P43" t="str">
            <v>м</v>
          </cell>
          <cell r="Q43">
            <v>4503727</v>
          </cell>
          <cell r="R43">
            <v>1</v>
          </cell>
          <cell r="S43">
            <v>1</v>
          </cell>
          <cell r="T43" t="str">
            <v>М</v>
          </cell>
          <cell r="U43">
            <v>1</v>
          </cell>
        </row>
        <row r="44">
          <cell r="J44" t="str">
            <v>15.2</v>
          </cell>
          <cell r="K44" t="str">
            <v>Егоров Денис</v>
          </cell>
          <cell r="L44">
            <v>29421</v>
          </cell>
          <cell r="M44">
            <v>1980</v>
          </cell>
          <cell r="N44" t="str">
            <v>МС</v>
          </cell>
          <cell r="O44">
            <v>100</v>
          </cell>
          <cell r="P44" t="str">
            <v>м</v>
          </cell>
          <cell r="Q44">
            <v>4503728</v>
          </cell>
          <cell r="R44">
            <v>2</v>
          </cell>
          <cell r="S44">
            <v>1</v>
          </cell>
          <cell r="T44" t="str">
            <v>М</v>
          </cell>
          <cell r="U44">
            <v>1</v>
          </cell>
        </row>
        <row r="45">
          <cell r="J45" t="str">
            <v>15.3</v>
          </cell>
          <cell r="K45" t="str">
            <v>Зайцева Мария</v>
          </cell>
          <cell r="L45">
            <v>32473</v>
          </cell>
          <cell r="M45">
            <v>1988</v>
          </cell>
          <cell r="N45" t="str">
            <v>МС</v>
          </cell>
          <cell r="O45">
            <v>100</v>
          </cell>
          <cell r="P45" t="str">
            <v>ж</v>
          </cell>
          <cell r="Q45">
            <v>4503729</v>
          </cell>
          <cell r="R45">
            <v>3</v>
          </cell>
          <cell r="S45">
            <v>1</v>
          </cell>
          <cell r="T45" t="str">
            <v>СМ</v>
          </cell>
          <cell r="U45">
            <v>1</v>
          </cell>
        </row>
        <row r="46">
          <cell r="J46" t="str">
            <v>15.4</v>
          </cell>
          <cell r="K46" t="str">
            <v>Казимирчик Семен</v>
          </cell>
          <cell r="L46">
            <v>31765</v>
          </cell>
          <cell r="M46">
            <v>1986</v>
          </cell>
          <cell r="N46" t="str">
            <v>МС</v>
          </cell>
          <cell r="O46">
            <v>100</v>
          </cell>
          <cell r="P46" t="str">
            <v>м</v>
          </cell>
          <cell r="Q46">
            <v>4503730</v>
          </cell>
          <cell r="R46">
            <v>4</v>
          </cell>
          <cell r="S46">
            <v>1</v>
          </cell>
          <cell r="T46" t="str">
            <v>СМ</v>
          </cell>
          <cell r="U46">
            <v>1</v>
          </cell>
        </row>
        <row r="47">
          <cell r="J47" t="str">
            <v>16.1</v>
          </cell>
          <cell r="K47" t="str">
            <v>Ариничев Петр</v>
          </cell>
          <cell r="L47">
            <v>30339</v>
          </cell>
          <cell r="M47">
            <v>1983</v>
          </cell>
          <cell r="N47" t="str">
            <v>I</v>
          </cell>
          <cell r="O47">
            <v>10</v>
          </cell>
          <cell r="P47" t="str">
            <v>м</v>
          </cell>
          <cell r="Q47">
            <v>4503735</v>
          </cell>
          <cell r="R47">
            <v>1</v>
          </cell>
          <cell r="S47">
            <v>1</v>
          </cell>
          <cell r="T47" t="str">
            <v>М</v>
          </cell>
          <cell r="U47">
            <v>1</v>
          </cell>
        </row>
        <row r="48">
          <cell r="J48" t="str">
            <v>16.2</v>
          </cell>
          <cell r="K48" t="str">
            <v>Ворожейкина Мария</v>
          </cell>
          <cell r="L48">
            <v>33368</v>
          </cell>
          <cell r="M48">
            <v>1991</v>
          </cell>
          <cell r="N48" t="str">
            <v>КМС</v>
          </cell>
          <cell r="O48">
            <v>30</v>
          </cell>
          <cell r="P48" t="str">
            <v>ж</v>
          </cell>
          <cell r="Q48">
            <v>4503736</v>
          </cell>
          <cell r="R48">
            <v>2</v>
          </cell>
          <cell r="S48">
            <v>1</v>
          </cell>
          <cell r="T48" t="str">
            <v>СМ</v>
          </cell>
          <cell r="U48">
            <v>1</v>
          </cell>
        </row>
        <row r="49">
          <cell r="J49" t="str">
            <v>16.3</v>
          </cell>
          <cell r="K49" t="str">
            <v>Лукьянов Павел</v>
          </cell>
          <cell r="L49">
            <v>32891</v>
          </cell>
          <cell r="M49">
            <v>1990</v>
          </cell>
          <cell r="N49" t="str">
            <v>МС</v>
          </cell>
          <cell r="O49">
            <v>100</v>
          </cell>
          <cell r="P49" t="str">
            <v>м</v>
          </cell>
          <cell r="Q49">
            <v>4503737</v>
          </cell>
          <cell r="R49">
            <v>3</v>
          </cell>
          <cell r="S49">
            <v>1</v>
          </cell>
          <cell r="T49" t="str">
            <v>СМ</v>
          </cell>
          <cell r="U49">
            <v>1</v>
          </cell>
        </row>
        <row r="50">
          <cell r="J50" t="str">
            <v>16.4</v>
          </cell>
          <cell r="K50" t="str">
            <v>Хамурзов Владимир</v>
          </cell>
          <cell r="L50">
            <v>29189</v>
          </cell>
          <cell r="M50">
            <v>1979</v>
          </cell>
          <cell r="N50" t="str">
            <v>КМС</v>
          </cell>
          <cell r="O50">
            <v>30</v>
          </cell>
          <cell r="P50" t="str">
            <v>м</v>
          </cell>
          <cell r="Q50">
            <v>4503739</v>
          </cell>
          <cell r="R50">
            <v>4</v>
          </cell>
          <cell r="S50">
            <v>1</v>
          </cell>
          <cell r="T50" t="str">
            <v>М</v>
          </cell>
          <cell r="U50">
            <v>1</v>
          </cell>
        </row>
        <row r="51">
          <cell r="J51" t="str">
            <v>17.1</v>
          </cell>
          <cell r="K51" t="str">
            <v>Князев Сергей</v>
          </cell>
          <cell r="L51">
            <v>33816</v>
          </cell>
          <cell r="M51">
            <v>1992</v>
          </cell>
          <cell r="N51" t="str">
            <v>МС</v>
          </cell>
          <cell r="O51">
            <v>100</v>
          </cell>
          <cell r="P51" t="str">
            <v>м</v>
          </cell>
          <cell r="Q51">
            <v>4503741</v>
          </cell>
          <cell r="R51">
            <v>1</v>
          </cell>
          <cell r="S51">
            <v>1</v>
          </cell>
          <cell r="T51" t="str">
            <v>М</v>
          </cell>
          <cell r="U51">
            <v>1</v>
          </cell>
        </row>
        <row r="52">
          <cell r="J52" t="str">
            <v>17.2</v>
          </cell>
          <cell r="K52" t="str">
            <v>Лобзаева Дарья</v>
          </cell>
          <cell r="L52">
            <v>34168</v>
          </cell>
          <cell r="M52">
            <v>1993</v>
          </cell>
          <cell r="N52" t="str">
            <v>КМС</v>
          </cell>
          <cell r="O52">
            <v>30</v>
          </cell>
          <cell r="P52" t="str">
            <v>ж</v>
          </cell>
          <cell r="Q52">
            <v>4503742</v>
          </cell>
          <cell r="R52">
            <v>2</v>
          </cell>
          <cell r="S52">
            <v>1</v>
          </cell>
          <cell r="T52" t="str">
            <v>СМ</v>
          </cell>
          <cell r="U52">
            <v>1</v>
          </cell>
        </row>
        <row r="53">
          <cell r="J53" t="str">
            <v>17.3</v>
          </cell>
          <cell r="K53" t="str">
            <v>Ольховский Дмитрий</v>
          </cell>
          <cell r="L53">
            <v>33875</v>
          </cell>
          <cell r="M53">
            <v>1992</v>
          </cell>
          <cell r="N53" t="str">
            <v>КМС</v>
          </cell>
          <cell r="O53">
            <v>30</v>
          </cell>
          <cell r="P53" t="str">
            <v>м</v>
          </cell>
          <cell r="Q53">
            <v>4503743</v>
          </cell>
          <cell r="R53">
            <v>3</v>
          </cell>
          <cell r="S53">
            <v>1</v>
          </cell>
          <cell r="T53" t="str">
            <v>СМ</v>
          </cell>
          <cell r="U53">
            <v>1</v>
          </cell>
        </row>
        <row r="54">
          <cell r="J54" t="str">
            <v>17.4</v>
          </cell>
          <cell r="K54" t="str">
            <v>Перфилов Илья</v>
          </cell>
          <cell r="L54">
            <v>33991</v>
          </cell>
          <cell r="M54">
            <v>1993</v>
          </cell>
          <cell r="N54" t="str">
            <v>I</v>
          </cell>
          <cell r="O54">
            <v>10</v>
          </cell>
          <cell r="P54" t="str">
            <v>м</v>
          </cell>
          <cell r="Q54">
            <v>4503746</v>
          </cell>
          <cell r="R54">
            <v>4</v>
          </cell>
          <cell r="S54">
            <v>1</v>
          </cell>
          <cell r="T54" t="str">
            <v>М</v>
          </cell>
          <cell r="U54">
            <v>1</v>
          </cell>
        </row>
        <row r="55">
          <cell r="J55" t="str">
            <v>11.1</v>
          </cell>
          <cell r="K55" t="str">
            <v>Готовкин Владимир</v>
          </cell>
          <cell r="L55">
            <v>34227</v>
          </cell>
          <cell r="M55">
            <v>1993</v>
          </cell>
          <cell r="N55" t="str">
            <v>I</v>
          </cell>
          <cell r="O55">
            <v>10</v>
          </cell>
          <cell r="P55" t="str">
            <v>м</v>
          </cell>
          <cell r="Q55">
            <v>4851346</v>
          </cell>
          <cell r="R55">
            <v>1</v>
          </cell>
          <cell r="S55">
            <v>1</v>
          </cell>
          <cell r="T55" t="str">
            <v>М</v>
          </cell>
          <cell r="U55">
            <v>1</v>
          </cell>
        </row>
        <row r="56">
          <cell r="J56" t="str">
            <v>11.2</v>
          </cell>
          <cell r="K56" t="str">
            <v>Клоков Александр</v>
          </cell>
          <cell r="L56" t="str">
            <v>25.08.1992</v>
          </cell>
          <cell r="M56">
            <v>1992</v>
          </cell>
          <cell r="N56" t="str">
            <v>I</v>
          </cell>
          <cell r="O56">
            <v>10</v>
          </cell>
          <cell r="P56" t="str">
            <v>м</v>
          </cell>
          <cell r="Q56">
            <v>4851347</v>
          </cell>
          <cell r="R56">
            <v>2</v>
          </cell>
          <cell r="S56">
            <v>1</v>
          </cell>
          <cell r="T56" t="str">
            <v>СМ</v>
          </cell>
          <cell r="U56">
            <v>1</v>
          </cell>
        </row>
        <row r="57">
          <cell r="J57" t="str">
            <v>11.3</v>
          </cell>
          <cell r="K57" t="str">
            <v>Своротова Ольга</v>
          </cell>
          <cell r="L57" t="str">
            <v>13.01.1991</v>
          </cell>
          <cell r="M57">
            <v>1991</v>
          </cell>
          <cell r="N57" t="str">
            <v>I</v>
          </cell>
          <cell r="O57">
            <v>10</v>
          </cell>
          <cell r="P57" t="str">
            <v>ж</v>
          </cell>
          <cell r="Q57">
            <v>4851348</v>
          </cell>
          <cell r="R57">
            <v>3</v>
          </cell>
          <cell r="S57">
            <v>1</v>
          </cell>
          <cell r="T57" t="str">
            <v>СМ</v>
          </cell>
          <cell r="U57">
            <v>1</v>
          </cell>
        </row>
        <row r="58">
          <cell r="J58" t="str">
            <v>11.4</v>
          </cell>
          <cell r="K58" t="str">
            <v>Соломонов Владислав</v>
          </cell>
          <cell r="L58">
            <v>34031</v>
          </cell>
          <cell r="M58">
            <v>1993</v>
          </cell>
          <cell r="N58" t="str">
            <v>I</v>
          </cell>
          <cell r="O58">
            <v>10</v>
          </cell>
          <cell r="P58" t="str">
            <v>м</v>
          </cell>
          <cell r="Q58">
            <v>4851349</v>
          </cell>
          <cell r="R58">
            <v>4</v>
          </cell>
          <cell r="S58">
            <v>1</v>
          </cell>
          <cell r="T58" t="str">
            <v>М</v>
          </cell>
          <cell r="U58">
            <v>1</v>
          </cell>
        </row>
        <row r="59">
          <cell r="J59" t="str">
            <v>11.5</v>
          </cell>
          <cell r="K59" t="str">
            <v>Юров Артем</v>
          </cell>
          <cell r="L59">
            <v>33880</v>
          </cell>
          <cell r="M59">
            <v>1992</v>
          </cell>
          <cell r="N59" t="str">
            <v>I</v>
          </cell>
          <cell r="O59">
            <v>10</v>
          </cell>
          <cell r="P59" t="str">
            <v>м</v>
          </cell>
          <cell r="R59">
            <v>5</v>
          </cell>
        </row>
        <row r="60">
          <cell r="J60" t="str">
            <v>1.1</v>
          </cell>
          <cell r="K60" t="str">
            <v>Буторин Виктор</v>
          </cell>
          <cell r="L60">
            <v>33276</v>
          </cell>
          <cell r="M60">
            <v>1991</v>
          </cell>
          <cell r="N60" t="str">
            <v>I</v>
          </cell>
          <cell r="O60">
            <v>10</v>
          </cell>
          <cell r="P60" t="str">
            <v>м</v>
          </cell>
          <cell r="Q60">
            <v>4851301</v>
          </cell>
          <cell r="R60">
            <v>1</v>
          </cell>
          <cell r="S60">
            <v>1</v>
          </cell>
          <cell r="T60" t="str">
            <v>М</v>
          </cell>
          <cell r="U60">
            <v>1</v>
          </cell>
        </row>
        <row r="61">
          <cell r="J61" t="str">
            <v>1.2</v>
          </cell>
          <cell r="K61" t="str">
            <v>Шаяхметов Рамис</v>
          </cell>
          <cell r="L61">
            <v>33034</v>
          </cell>
          <cell r="M61">
            <v>1990</v>
          </cell>
          <cell r="N61" t="str">
            <v>I</v>
          </cell>
          <cell r="O61">
            <v>10</v>
          </cell>
          <cell r="P61" t="str">
            <v>м</v>
          </cell>
          <cell r="Q61">
            <v>4851303</v>
          </cell>
          <cell r="R61">
            <v>2</v>
          </cell>
          <cell r="S61">
            <v>1</v>
          </cell>
          <cell r="T61" t="str">
            <v>М</v>
          </cell>
          <cell r="U61">
            <v>1</v>
          </cell>
        </row>
        <row r="62">
          <cell r="J62" t="str">
            <v>1.5</v>
          </cell>
          <cell r="K62" t="str">
            <v>Леухина Лилия</v>
          </cell>
          <cell r="L62">
            <v>33118</v>
          </cell>
          <cell r="M62">
            <v>1990</v>
          </cell>
          <cell r="N62" t="str">
            <v>I</v>
          </cell>
          <cell r="O62">
            <v>10</v>
          </cell>
          <cell r="P62" t="str">
            <v>ж</v>
          </cell>
          <cell r="Q62">
            <v>4851306</v>
          </cell>
          <cell r="R62">
            <v>5</v>
          </cell>
          <cell r="S62">
            <v>1</v>
          </cell>
          <cell r="T62" t="str">
            <v>СМ</v>
          </cell>
          <cell r="U62">
            <v>1</v>
          </cell>
        </row>
        <row r="63">
          <cell r="J63" t="str">
            <v>1.6</v>
          </cell>
          <cell r="K63" t="str">
            <v>Чирков Борис</v>
          </cell>
          <cell r="L63">
            <v>33410</v>
          </cell>
          <cell r="M63">
            <v>1991</v>
          </cell>
          <cell r="N63" t="str">
            <v>I</v>
          </cell>
          <cell r="O63">
            <v>10</v>
          </cell>
          <cell r="P63" t="str">
            <v>м</v>
          </cell>
          <cell r="Q63">
            <v>4851307</v>
          </cell>
          <cell r="R63">
            <v>6</v>
          </cell>
          <cell r="S63">
            <v>1</v>
          </cell>
          <cell r="T63" t="str">
            <v>СМ</v>
          </cell>
          <cell r="U63">
            <v>1</v>
          </cell>
        </row>
        <row r="64">
          <cell r="J64" t="str">
            <v>1.3</v>
          </cell>
          <cell r="K64" t="str">
            <v>Шаяхметов Раушан</v>
          </cell>
          <cell r="L64">
            <v>32478</v>
          </cell>
          <cell r="M64">
            <v>1988</v>
          </cell>
          <cell r="N64" t="str">
            <v>I</v>
          </cell>
          <cell r="O64">
            <v>10</v>
          </cell>
          <cell r="P64" t="str">
            <v>м</v>
          </cell>
          <cell r="Q64">
            <v>4851304</v>
          </cell>
          <cell r="R64">
            <v>3</v>
          </cell>
          <cell r="S64" t="str">
            <v>л</v>
          </cell>
          <cell r="T64" t="str">
            <v>М л</v>
          </cell>
        </row>
        <row r="65">
          <cell r="J65" t="str">
            <v>1.4</v>
          </cell>
          <cell r="K65" t="str">
            <v>Ястребов Денис</v>
          </cell>
          <cell r="L65">
            <v>33572</v>
          </cell>
          <cell r="M65">
            <v>1991</v>
          </cell>
          <cell r="N65" t="str">
            <v>I</v>
          </cell>
          <cell r="O65">
            <v>10</v>
          </cell>
          <cell r="P65" t="str">
            <v>м</v>
          </cell>
          <cell r="Q65">
            <v>4851305</v>
          </cell>
          <cell r="R65">
            <v>4</v>
          </cell>
          <cell r="S65" t="str">
            <v>л</v>
          </cell>
          <cell r="T65" t="str">
            <v>М л</v>
          </cell>
        </row>
        <row r="66">
          <cell r="J66" t="str">
            <v>18.1</v>
          </cell>
          <cell r="K66" t="str">
            <v>Андреев Андрей</v>
          </cell>
          <cell r="L66">
            <v>34452</v>
          </cell>
          <cell r="M66">
            <v>1994</v>
          </cell>
          <cell r="N66" t="str">
            <v>КМС</v>
          </cell>
          <cell r="O66">
            <v>30</v>
          </cell>
          <cell r="P66" t="str">
            <v>м</v>
          </cell>
          <cell r="Q66">
            <v>4503747</v>
          </cell>
          <cell r="R66">
            <v>1</v>
          </cell>
          <cell r="S66">
            <v>1</v>
          </cell>
          <cell r="T66" t="str">
            <v>СМ л</v>
          </cell>
          <cell r="U66">
            <v>1</v>
          </cell>
        </row>
        <row r="67">
          <cell r="J67" t="str">
            <v>18.3</v>
          </cell>
          <cell r="K67" t="str">
            <v>Самарина Евгения</v>
          </cell>
          <cell r="L67" t="str">
            <v>30.08.1989</v>
          </cell>
          <cell r="M67">
            <v>1989</v>
          </cell>
          <cell r="N67" t="str">
            <v>КМС</v>
          </cell>
          <cell r="O67">
            <v>30</v>
          </cell>
          <cell r="P67" t="str">
            <v>ж</v>
          </cell>
          <cell r="Q67">
            <v>4503751</v>
          </cell>
          <cell r="R67">
            <v>3</v>
          </cell>
          <cell r="S67">
            <v>1</v>
          </cell>
          <cell r="T67" t="str">
            <v>СМ</v>
          </cell>
          <cell r="U67">
            <v>1</v>
          </cell>
        </row>
        <row r="68">
          <cell r="J68" t="str">
            <v>18.5</v>
          </cell>
          <cell r="K68" t="str">
            <v>Трикозов Виктор</v>
          </cell>
          <cell r="L68" t="str">
            <v>17.12.1988</v>
          </cell>
          <cell r="M68">
            <v>1988</v>
          </cell>
          <cell r="N68" t="str">
            <v>КМС</v>
          </cell>
          <cell r="O68">
            <v>30</v>
          </cell>
          <cell r="P68" t="str">
            <v>м</v>
          </cell>
          <cell r="Q68">
            <v>4503753</v>
          </cell>
          <cell r="R68">
            <v>5</v>
          </cell>
          <cell r="S68">
            <v>1</v>
          </cell>
          <cell r="T68" t="str">
            <v>СМ</v>
          </cell>
          <cell r="U68">
            <v>1</v>
          </cell>
        </row>
        <row r="69">
          <cell r="J69" t="str">
            <v>18.6</v>
          </cell>
          <cell r="K69" t="str">
            <v>Чесноков Дмитрий</v>
          </cell>
          <cell r="L69" t="str">
            <v>24.06.1990</v>
          </cell>
          <cell r="M69">
            <v>1990</v>
          </cell>
          <cell r="N69" t="str">
            <v>КМС</v>
          </cell>
          <cell r="O69">
            <v>30</v>
          </cell>
          <cell r="P69" t="str">
            <v>м</v>
          </cell>
          <cell r="Q69">
            <v>4503754</v>
          </cell>
          <cell r="R69">
            <v>6</v>
          </cell>
          <cell r="S69">
            <v>1</v>
          </cell>
          <cell r="T69" t="str">
            <v>М</v>
          </cell>
          <cell r="U69">
            <v>1</v>
          </cell>
        </row>
        <row r="70">
          <cell r="J70" t="str">
            <v>18.2</v>
          </cell>
          <cell r="K70" t="str">
            <v>Бобков Андрей</v>
          </cell>
          <cell r="L70" t="str">
            <v>21.12.1992</v>
          </cell>
          <cell r="M70">
            <v>1992</v>
          </cell>
          <cell r="N70" t="str">
            <v>КМС</v>
          </cell>
          <cell r="O70">
            <v>30</v>
          </cell>
          <cell r="P70" t="str">
            <v>м</v>
          </cell>
          <cell r="Q70">
            <v>4503749</v>
          </cell>
          <cell r="R70">
            <v>2</v>
          </cell>
          <cell r="S70" t="str">
            <v>л</v>
          </cell>
          <cell r="T70" t="str">
            <v>М</v>
          </cell>
        </row>
        <row r="71">
          <cell r="J71" t="str">
            <v>18.4</v>
          </cell>
          <cell r="K71" t="str">
            <v>Стащук Таисия</v>
          </cell>
          <cell r="L71">
            <v>32754</v>
          </cell>
          <cell r="M71">
            <v>1989</v>
          </cell>
          <cell r="N71" t="str">
            <v>КМС</v>
          </cell>
          <cell r="O71">
            <v>30</v>
          </cell>
          <cell r="P71" t="str">
            <v>ж</v>
          </cell>
          <cell r="Q71">
            <v>4503752</v>
          </cell>
          <cell r="R71">
            <v>4</v>
          </cell>
          <cell r="S71" t="str">
            <v>л</v>
          </cell>
          <cell r="T71" t="str">
            <v>СМ л</v>
          </cell>
        </row>
        <row r="72">
          <cell r="J72" t="str">
            <v>19.1</v>
          </cell>
          <cell r="K72" t="str">
            <v>Брюшинин Алексей</v>
          </cell>
          <cell r="L72" t="str">
            <v>20.12.1992</v>
          </cell>
          <cell r="M72">
            <v>1992</v>
          </cell>
          <cell r="N72" t="str">
            <v>КМС</v>
          </cell>
          <cell r="O72">
            <v>30</v>
          </cell>
          <cell r="P72" t="str">
            <v>м</v>
          </cell>
          <cell r="Q72">
            <v>4503756</v>
          </cell>
          <cell r="R72">
            <v>1</v>
          </cell>
          <cell r="S72" t="str">
            <v>л</v>
          </cell>
          <cell r="T72" t="str">
            <v>СМ л</v>
          </cell>
        </row>
        <row r="73">
          <cell r="J73" t="str">
            <v>19.2</v>
          </cell>
          <cell r="K73" t="str">
            <v>Петрухина Мария</v>
          </cell>
          <cell r="L73" t="str">
            <v>27.08.1991</v>
          </cell>
          <cell r="M73">
            <v>1991</v>
          </cell>
          <cell r="N73" t="str">
            <v>КМС</v>
          </cell>
          <cell r="O73">
            <v>30</v>
          </cell>
          <cell r="P73" t="str">
            <v>ж</v>
          </cell>
          <cell r="Q73">
            <v>4503757</v>
          </cell>
          <cell r="R73">
            <v>2</v>
          </cell>
          <cell r="S73" t="str">
            <v>л</v>
          </cell>
          <cell r="T73" t="str">
            <v>СМ л</v>
          </cell>
        </row>
        <row r="74">
          <cell r="J74" t="str">
            <v>4.1</v>
          </cell>
          <cell r="K74" t="str">
            <v>Александрова Марина</v>
          </cell>
          <cell r="L74">
            <v>33182</v>
          </cell>
          <cell r="M74">
            <v>1990</v>
          </cell>
          <cell r="N74" t="str">
            <v>КМС</v>
          </cell>
          <cell r="O74">
            <v>30</v>
          </cell>
          <cell r="P74" t="str">
            <v>ж</v>
          </cell>
          <cell r="Q74">
            <v>4851316</v>
          </cell>
          <cell r="R74">
            <v>1</v>
          </cell>
          <cell r="S74" t="str">
            <v>л</v>
          </cell>
          <cell r="T74" t="str">
            <v>СМ л</v>
          </cell>
        </row>
        <row r="75">
          <cell r="J75" t="str">
            <v>4.2</v>
          </cell>
          <cell r="K75" t="str">
            <v>Кудряшов Александр</v>
          </cell>
          <cell r="L75">
            <v>32786</v>
          </cell>
          <cell r="M75">
            <v>1989</v>
          </cell>
          <cell r="N75" t="str">
            <v>КМС</v>
          </cell>
          <cell r="O75">
            <v>30</v>
          </cell>
          <cell r="P75" t="str">
            <v>м</v>
          </cell>
          <cell r="Q75">
            <v>4851317</v>
          </cell>
          <cell r="R75">
            <v>2</v>
          </cell>
          <cell r="S75" t="str">
            <v>л</v>
          </cell>
          <cell r="T75" t="str">
            <v>СМ л</v>
          </cell>
        </row>
        <row r="76">
          <cell r="J76" t="str">
            <v>.</v>
          </cell>
          <cell r="M76" t="str">
            <v/>
          </cell>
          <cell r="O76" t="str">
            <v/>
          </cell>
        </row>
        <row r="77">
          <cell r="J77" t="str">
            <v>.</v>
          </cell>
          <cell r="M77" t="str">
            <v/>
          </cell>
          <cell r="O77" t="str">
            <v/>
          </cell>
        </row>
        <row r="78">
          <cell r="J78" t="str">
            <v>.</v>
          </cell>
          <cell r="M78" t="str">
            <v/>
          </cell>
          <cell r="O78" t="str">
            <v/>
          </cell>
        </row>
        <row r="79">
          <cell r="J79" t="str">
            <v>.</v>
          </cell>
          <cell r="M79" t="str">
            <v/>
          </cell>
          <cell r="O79" t="str">
            <v/>
          </cell>
        </row>
        <row r="80">
          <cell r="J80" t="str">
            <v>.</v>
          </cell>
          <cell r="M80" t="str">
            <v/>
          </cell>
          <cell r="O80" t="str">
            <v/>
          </cell>
        </row>
        <row r="81">
          <cell r="J81" t="str">
            <v>.</v>
          </cell>
          <cell r="M81" t="str">
            <v/>
          </cell>
          <cell r="O81" t="str">
            <v/>
          </cell>
        </row>
        <row r="82">
          <cell r="J82" t="str">
            <v>.</v>
          </cell>
          <cell r="M82" t="str">
            <v/>
          </cell>
          <cell r="O82" t="str">
            <v/>
          </cell>
        </row>
        <row r="83">
          <cell r="J83" t="str">
            <v>.</v>
          </cell>
          <cell r="M83" t="str">
            <v/>
          </cell>
          <cell r="O83" t="str">
            <v/>
          </cell>
        </row>
        <row r="84">
          <cell r="J84" t="str">
            <v>.</v>
          </cell>
          <cell r="M84" t="str">
            <v/>
          </cell>
          <cell r="O84" t="str">
            <v/>
          </cell>
        </row>
        <row r="85">
          <cell r="J85" t="str">
            <v>.</v>
          </cell>
          <cell r="M85" t="str">
            <v/>
          </cell>
          <cell r="O85" t="str">
            <v/>
          </cell>
        </row>
        <row r="86">
          <cell r="J86" t="str">
            <v>.</v>
          </cell>
          <cell r="M86" t="str">
            <v/>
          </cell>
          <cell r="O86" t="str">
            <v/>
          </cell>
        </row>
        <row r="87">
          <cell r="J87" t="str">
            <v>.</v>
          </cell>
          <cell r="M87" t="str">
            <v/>
          </cell>
          <cell r="O87" t="str">
            <v/>
          </cell>
        </row>
        <row r="88">
          <cell r="J88" t="str">
            <v>.</v>
          </cell>
          <cell r="M88" t="str">
            <v/>
          </cell>
          <cell r="O8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34"/>
    <pageSetUpPr fitToPage="1"/>
  </sheetPr>
  <dimension ref="A1:AW69"/>
  <sheetViews>
    <sheetView zoomScale="75" zoomScaleNormal="75" zoomScalePageLayoutView="0" workbookViewId="0" topLeftCell="A1">
      <selection activeCell="K72" sqref="K72"/>
    </sheetView>
  </sheetViews>
  <sheetFormatPr defaultColWidth="9.140625" defaultRowHeight="12.75" outlineLevelRow="1" outlineLevelCol="2"/>
  <cols>
    <col min="1" max="1" width="4.28125" style="199" customWidth="1"/>
    <col min="2" max="2" width="4.00390625" style="199" hidden="1" customWidth="1" outlineLevel="1"/>
    <col min="3" max="3" width="5.28125" style="199" hidden="1" customWidth="1" outlineLevel="1"/>
    <col min="4" max="4" width="25.00390625" style="184" customWidth="1" collapsed="1"/>
    <col min="5" max="5" width="7.00390625" style="184" customWidth="1"/>
    <col min="6" max="6" width="5.7109375" style="271" customWidth="1"/>
    <col min="7" max="7" width="8.28125" style="184" customWidth="1" outlineLevel="1"/>
    <col min="8" max="8" width="3.421875" style="356" hidden="1" customWidth="1" outlineLevel="1"/>
    <col min="9" max="9" width="9.28125" style="224" hidden="1" customWidth="1" outlineLevel="1"/>
    <col min="10" max="10" width="4.421875" style="199" hidden="1" customWidth="1"/>
    <col min="11" max="11" width="44.28125" style="199" customWidth="1"/>
    <col min="12" max="12" width="13.7109375" style="199" hidden="1" customWidth="1" outlineLevel="1"/>
    <col min="13" max="13" width="32.421875" style="223" hidden="1" customWidth="1" outlineLevel="1"/>
    <col min="14" max="14" width="17.140625" style="223" hidden="1" customWidth="1" outlineLevel="1"/>
    <col min="15" max="15" width="9.140625" style="199" hidden="1" customWidth="1" outlineLevel="1"/>
    <col min="16" max="16" width="8.140625" style="249" hidden="1" customWidth="1" outlineLevel="1"/>
    <col min="17" max="17" width="5.140625" style="199" customWidth="1" collapsed="1"/>
    <col min="18" max="18" width="7.00390625" style="249" hidden="1" customWidth="1" outlineLevel="1"/>
    <col min="19" max="19" width="4.57421875" style="199" customWidth="1" collapsed="1"/>
    <col min="20" max="20" width="7.140625" style="249" hidden="1" customWidth="1" outlineLevel="1"/>
    <col min="21" max="21" width="5.28125" style="199" customWidth="1" collapsed="1"/>
    <col min="22" max="22" width="6.00390625" style="249" hidden="1" customWidth="1" outlineLevel="2"/>
    <col min="23" max="23" width="4.7109375" style="199" customWidth="1" collapsed="1"/>
    <col min="24" max="24" width="3.7109375" style="249" hidden="1" customWidth="1" outlineLevel="2"/>
    <col min="25" max="25" width="3.421875" style="199" customWidth="1" collapsed="1"/>
    <col min="26" max="26" width="2.8515625" style="249" hidden="1" customWidth="1" outlineLevel="2"/>
    <col min="27" max="27" width="4.57421875" style="199" hidden="1" customWidth="1" outlineLevel="2"/>
    <col min="28" max="28" width="10.57421875" style="209" customWidth="1" collapsed="1"/>
    <col min="29" max="29" width="6.57421875" style="199" hidden="1" customWidth="1" outlineLevel="1"/>
    <col min="30" max="30" width="10.00390625" style="252" customWidth="1" collapsed="1"/>
    <col min="31" max="31" width="3.7109375" style="252" customWidth="1"/>
    <col min="32" max="32" width="9.421875" style="199" customWidth="1"/>
    <col min="33" max="33" width="6.57421875" style="199" hidden="1" customWidth="1"/>
    <col min="34" max="34" width="11.421875" style="199" hidden="1" customWidth="1"/>
    <col min="35" max="35" width="11.8515625" style="230" customWidth="1"/>
    <col min="36" max="36" width="4.57421875" style="199" hidden="1" customWidth="1"/>
    <col min="37" max="37" width="3.00390625" style="199" customWidth="1"/>
    <col min="38" max="38" width="6.57421875" style="199" customWidth="1"/>
    <col min="39" max="39" width="4.8515625" style="232" customWidth="1"/>
    <col min="40" max="40" width="6.140625" style="232" customWidth="1" outlineLevel="1"/>
    <col min="41" max="41" width="10.7109375" style="187" customWidth="1" outlineLevel="1"/>
    <col min="42" max="42" width="5.7109375" style="199" customWidth="1" outlineLevel="1"/>
    <col min="43" max="43" width="4.00390625" style="199" customWidth="1"/>
    <col min="44" max="47" width="9.140625" style="199" hidden="1" customWidth="1" outlineLevel="1"/>
    <col min="48" max="48" width="9.140625" style="199" customWidth="1" collapsed="1"/>
    <col min="49" max="16384" width="9.140625" style="199" customWidth="1"/>
  </cols>
  <sheetData>
    <row r="1" spans="1:43" ht="57.75" customHeight="1" outlineLevel="1">
      <c r="A1" s="422" t="s">
        <v>312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</row>
    <row r="2" spans="1:45" s="181" customFormat="1" ht="30.75" customHeight="1" outlineLevel="1" thickBot="1">
      <c r="A2" s="407" t="s">
        <v>289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180"/>
      <c r="AS2" s="180"/>
    </row>
    <row r="3" spans="1:45" s="181" customFormat="1" ht="13.5" outlineLevel="1" thickTop="1">
      <c r="A3" s="291" t="s">
        <v>176</v>
      </c>
      <c r="B3" s="182"/>
      <c r="C3" s="182"/>
      <c r="D3" s="183"/>
      <c r="E3" s="183"/>
      <c r="F3" s="268"/>
      <c r="G3" s="183"/>
      <c r="H3" s="271"/>
      <c r="I3" s="184"/>
      <c r="J3" s="182"/>
      <c r="K3" s="182"/>
      <c r="L3" s="182"/>
      <c r="O3" s="185"/>
      <c r="P3" s="243"/>
      <c r="Q3" s="186"/>
      <c r="R3" s="243"/>
      <c r="T3" s="243"/>
      <c r="U3" s="186"/>
      <c r="V3" s="243"/>
      <c r="X3" s="243"/>
      <c r="Z3" s="243"/>
      <c r="AD3" s="251"/>
      <c r="AE3" s="251"/>
      <c r="AI3" s="262"/>
      <c r="AK3" s="187"/>
      <c r="AL3" s="187"/>
      <c r="AM3" s="232"/>
      <c r="AN3" s="233"/>
      <c r="AO3" s="188"/>
      <c r="AP3" s="189"/>
      <c r="AQ3" s="283" t="s">
        <v>175</v>
      </c>
      <c r="AR3" s="179"/>
      <c r="AS3" s="190"/>
    </row>
    <row r="4" spans="1:45" s="181" customFormat="1" ht="44.25" customHeight="1" outlineLevel="1" thickBot="1">
      <c r="A4" s="388" t="s">
        <v>294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9"/>
      <c r="AN4" s="389"/>
      <c r="AO4" s="389"/>
      <c r="AP4" s="389"/>
      <c r="AQ4" s="228"/>
      <c r="AR4" s="191"/>
      <c r="AS4" s="191"/>
    </row>
    <row r="5" spans="1:47" s="181" customFormat="1" ht="16.5" customHeight="1" outlineLevel="1" thickBot="1">
      <c r="A5" s="408" t="s">
        <v>5</v>
      </c>
      <c r="B5" s="410" t="s">
        <v>132</v>
      </c>
      <c r="C5" s="412" t="s">
        <v>123</v>
      </c>
      <c r="D5" s="398" t="s">
        <v>20</v>
      </c>
      <c r="E5" s="392" t="s">
        <v>21</v>
      </c>
      <c r="F5" s="392" t="s">
        <v>22</v>
      </c>
      <c r="G5" s="405" t="s">
        <v>1</v>
      </c>
      <c r="H5" s="420" t="s">
        <v>23</v>
      </c>
      <c r="I5" s="390" t="s">
        <v>120</v>
      </c>
      <c r="J5" s="410" t="s">
        <v>141</v>
      </c>
      <c r="K5" s="396" t="s">
        <v>142</v>
      </c>
      <c r="L5" s="403" t="s">
        <v>131</v>
      </c>
      <c r="M5" s="416" t="s">
        <v>12</v>
      </c>
      <c r="N5" s="418" t="s">
        <v>15</v>
      </c>
      <c r="O5" s="400" t="s">
        <v>116</v>
      </c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2"/>
      <c r="AQ5" s="414" t="s">
        <v>18</v>
      </c>
      <c r="AR5" s="191"/>
      <c r="AS5" s="191" t="s">
        <v>31</v>
      </c>
      <c r="AT5" s="191" t="s">
        <v>35</v>
      </c>
      <c r="AU5" s="199" t="s">
        <v>139</v>
      </c>
    </row>
    <row r="6" spans="1:47" ht="154.5" customHeight="1" thickBot="1">
      <c r="A6" s="409"/>
      <c r="B6" s="411"/>
      <c r="C6" s="413"/>
      <c r="D6" s="399"/>
      <c r="E6" s="393"/>
      <c r="F6" s="393"/>
      <c r="G6" s="406"/>
      <c r="H6" s="421"/>
      <c r="I6" s="391"/>
      <c r="J6" s="411"/>
      <c r="K6" s="397"/>
      <c r="L6" s="404"/>
      <c r="M6" s="417"/>
      <c r="N6" s="419"/>
      <c r="O6" s="312" t="s">
        <v>129</v>
      </c>
      <c r="P6" s="244" t="s">
        <v>121</v>
      </c>
      <c r="Q6" s="314" t="s">
        <v>177</v>
      </c>
      <c r="R6" s="244" t="s">
        <v>121</v>
      </c>
      <c r="S6" s="313" t="s">
        <v>178</v>
      </c>
      <c r="T6" s="244" t="s">
        <v>121</v>
      </c>
      <c r="U6" s="313" t="s">
        <v>179</v>
      </c>
      <c r="V6" s="244" t="s">
        <v>121</v>
      </c>
      <c r="W6" s="313" t="s">
        <v>180</v>
      </c>
      <c r="X6" s="244" t="s">
        <v>121</v>
      </c>
      <c r="Y6" s="313" t="s">
        <v>181</v>
      </c>
      <c r="Z6" s="244" t="s">
        <v>121</v>
      </c>
      <c r="AA6" s="313"/>
      <c r="AB6" s="192" t="s">
        <v>122</v>
      </c>
      <c r="AC6" s="282" t="s">
        <v>124</v>
      </c>
      <c r="AD6" s="265" t="s">
        <v>126</v>
      </c>
      <c r="AE6" s="265" t="s">
        <v>100</v>
      </c>
      <c r="AF6" s="265" t="s">
        <v>140</v>
      </c>
      <c r="AG6" s="286" t="s">
        <v>125</v>
      </c>
      <c r="AH6" s="264" t="s">
        <v>127</v>
      </c>
      <c r="AI6" s="195" t="s">
        <v>116</v>
      </c>
      <c r="AJ6" s="194" t="s">
        <v>11</v>
      </c>
      <c r="AK6" s="196" t="s">
        <v>7</v>
      </c>
      <c r="AL6" s="196" t="s">
        <v>128</v>
      </c>
      <c r="AM6" s="234" t="s">
        <v>3</v>
      </c>
      <c r="AN6" s="235" t="s">
        <v>137</v>
      </c>
      <c r="AO6" s="192" t="s">
        <v>4</v>
      </c>
      <c r="AP6" s="193" t="s">
        <v>9</v>
      </c>
      <c r="AQ6" s="415" t="s">
        <v>18</v>
      </c>
      <c r="AR6" s="197" t="s">
        <v>10</v>
      </c>
      <c r="AS6" s="198">
        <v>0.08333333333333333</v>
      </c>
      <c r="AT6" s="198">
        <v>0.08333333333333333</v>
      </c>
      <c r="AU6" s="287">
        <v>0.020833333333333332</v>
      </c>
    </row>
    <row r="7" spans="1:49" s="201" customFormat="1" ht="15">
      <c r="A7" s="200">
        <v>1</v>
      </c>
      <c r="B7" s="275"/>
      <c r="C7" s="349"/>
      <c r="D7" s="351" t="s">
        <v>151</v>
      </c>
      <c r="E7" s="351">
        <v>1994</v>
      </c>
      <c r="F7" s="347" t="s">
        <v>30</v>
      </c>
      <c r="G7" s="383">
        <v>30</v>
      </c>
      <c r="H7" s="347" t="s">
        <v>31</v>
      </c>
      <c r="I7" s="351">
        <v>2018262</v>
      </c>
      <c r="J7" s="273">
        <v>1</v>
      </c>
      <c r="K7" s="352" t="s">
        <v>318</v>
      </c>
      <c r="L7" s="272"/>
      <c r="M7" s="352" t="s">
        <v>159</v>
      </c>
      <c r="N7" s="352" t="s">
        <v>282</v>
      </c>
      <c r="O7" s="276"/>
      <c r="P7" s="245"/>
      <c r="Q7" s="202"/>
      <c r="R7" s="245"/>
      <c r="S7" s="203"/>
      <c r="T7" s="245"/>
      <c r="U7" s="203"/>
      <c r="V7" s="245"/>
      <c r="W7" s="203"/>
      <c r="X7" s="278"/>
      <c r="Y7" s="203"/>
      <c r="Z7" s="278"/>
      <c r="AA7" s="203"/>
      <c r="AB7" s="348">
        <v>0.01898148148148148</v>
      </c>
      <c r="AC7" s="250">
        <f aca="true" t="shared" si="0" ref="AC7:AC38">SUM(P7,R7,T7,V7,X7)</f>
        <v>0</v>
      </c>
      <c r="AD7" s="346">
        <f aca="true" t="shared" si="1" ref="AD7:AD38">IF(AB7&lt;&gt;"",AB7-O7-AC7,"")</f>
        <v>0.01898148148148148</v>
      </c>
      <c r="AE7" s="284">
        <f aca="true" t="shared" si="2" ref="AE7:AE38">COUNTIF(P7:Y7,"сн")</f>
        <v>0</v>
      </c>
      <c r="AF7" s="285">
        <f aca="true" t="shared" si="3" ref="AF7:AF38">IF(AE7&gt;0,AE7*$AU$6,"")</f>
      </c>
      <c r="AG7" s="229"/>
      <c r="AH7" s="289">
        <f aca="true" t="shared" si="4" ref="AH7:AH53">IF(AB7&lt;&gt;"",SUM(AD7,AF7:AG7),"")</f>
        <v>0.01898148148148148</v>
      </c>
      <c r="AI7" s="290">
        <f aca="true" t="shared" si="5" ref="AI7:AI38">IF(AB7&lt;&gt;"",IF(AH7="сн с дист","сн с дист",IF(OR(AND(H7="м",AD7&gt;$AS$6),AND(H7="ж",AD7&gt;$AT$6)),"прев. КВ",AH7)),"не фин.")</f>
        <v>0.01898148148148148</v>
      </c>
      <c r="AJ7" s="204">
        <f aca="true" t="shared" si="6" ref="AJ7:AJ38">IF(ISNUMBER(AI7),0,IF(AI7="прев. КВ",2,IF(AI7="не фин.",4,3)))</f>
        <v>0</v>
      </c>
      <c r="AK7" s="257">
        <f aca="true" t="shared" si="7" ref="AK7:AK38">COUNTIF(Q7:AA7,"сн")</f>
        <v>0</v>
      </c>
      <c r="AL7" s="288">
        <f aca="true" t="shared" si="8" ref="AL7:AL38">IF(AJ7=0,AI7-SMALL($AI$7:$AI$58,1),"")</f>
        <v>0</v>
      </c>
      <c r="AM7" s="236">
        <v>1</v>
      </c>
      <c r="AN7" s="237" t="e">
        <f>IF(ISNA(VLOOKUP(AM7,#REF!,2,0)),0,VLOOKUP(AM7,#REF!,2,0))</f>
        <v>#REF!</v>
      </c>
      <c r="AO7" s="261">
        <f aca="true" t="shared" si="9" ref="AO7:AO38">IF(AJ7=0,AI7/SMALL($AI$7:$AI$58,1),"")</f>
        <v>1</v>
      </c>
      <c r="AP7" s="368" t="s">
        <v>30</v>
      </c>
      <c r="AQ7" s="200"/>
      <c r="AR7" s="205"/>
      <c r="AS7" s="206"/>
      <c r="AW7" s="199"/>
    </row>
    <row r="8" spans="1:49" s="201" customFormat="1" ht="15">
      <c r="A8" s="200">
        <v>2</v>
      </c>
      <c r="B8" s="275"/>
      <c r="C8" s="349"/>
      <c r="D8" s="351" t="s">
        <v>147</v>
      </c>
      <c r="E8" s="351">
        <v>1994</v>
      </c>
      <c r="F8" s="347" t="s">
        <v>48</v>
      </c>
      <c r="G8" s="383">
        <v>10</v>
      </c>
      <c r="H8" s="347" t="s">
        <v>31</v>
      </c>
      <c r="I8" s="351">
        <v>2018274</v>
      </c>
      <c r="J8" s="273">
        <v>1</v>
      </c>
      <c r="K8" s="352" t="s">
        <v>318</v>
      </c>
      <c r="L8" s="272"/>
      <c r="M8" s="352" t="s">
        <v>159</v>
      </c>
      <c r="N8" s="352" t="s">
        <v>282</v>
      </c>
      <c r="O8" s="276"/>
      <c r="P8" s="245"/>
      <c r="Q8" s="202"/>
      <c r="R8" s="245"/>
      <c r="S8" s="203"/>
      <c r="T8" s="245"/>
      <c r="U8" s="203"/>
      <c r="V8" s="245"/>
      <c r="W8" s="203"/>
      <c r="X8" s="278"/>
      <c r="Y8" s="203"/>
      <c r="Z8" s="278"/>
      <c r="AA8" s="203"/>
      <c r="AB8" s="348">
        <v>0.02119212962962963</v>
      </c>
      <c r="AC8" s="250">
        <f t="shared" si="0"/>
        <v>0</v>
      </c>
      <c r="AD8" s="346">
        <f t="shared" si="1"/>
        <v>0.02119212962962963</v>
      </c>
      <c r="AE8" s="284">
        <f t="shared" si="2"/>
        <v>0</v>
      </c>
      <c r="AF8" s="285">
        <f t="shared" si="3"/>
      </c>
      <c r="AG8" s="229"/>
      <c r="AH8" s="289">
        <f t="shared" si="4"/>
        <v>0.02119212962962963</v>
      </c>
      <c r="AI8" s="290">
        <f t="shared" si="5"/>
        <v>0.02119212962962963</v>
      </c>
      <c r="AJ8" s="204">
        <f t="shared" si="6"/>
        <v>0</v>
      </c>
      <c r="AK8" s="257">
        <f t="shared" si="7"/>
        <v>0</v>
      </c>
      <c r="AL8" s="288">
        <f t="shared" si="8"/>
        <v>0.002210648148148149</v>
      </c>
      <c r="AM8" s="236">
        <v>2</v>
      </c>
      <c r="AN8" s="237" t="e">
        <f>IF(ISNA(VLOOKUP(AM8,#REF!,2,0)),0,VLOOKUP(AM8,#REF!,2,0))</f>
        <v>#REF!</v>
      </c>
      <c r="AO8" s="261">
        <f t="shared" si="9"/>
        <v>1.1164634146341463</v>
      </c>
      <c r="AP8" s="368" t="s">
        <v>30</v>
      </c>
      <c r="AQ8" s="200"/>
      <c r="AR8" s="205"/>
      <c r="AS8" s="206"/>
      <c r="AW8" s="199"/>
    </row>
    <row r="9" spans="1:45" s="201" customFormat="1" ht="15">
      <c r="A9" s="200">
        <v>3</v>
      </c>
      <c r="B9" s="275"/>
      <c r="C9" s="349" t="s">
        <v>288</v>
      </c>
      <c r="D9" s="351" t="s">
        <v>171</v>
      </c>
      <c r="E9" s="351">
        <v>1992</v>
      </c>
      <c r="F9" s="347" t="s">
        <v>30</v>
      </c>
      <c r="G9" s="383">
        <v>30</v>
      </c>
      <c r="H9" s="347" t="s">
        <v>31</v>
      </c>
      <c r="I9" s="273">
        <v>2018271</v>
      </c>
      <c r="J9" s="273">
        <v>1</v>
      </c>
      <c r="K9" s="352" t="s">
        <v>319</v>
      </c>
      <c r="L9" s="272"/>
      <c r="M9" s="352" t="s">
        <v>159</v>
      </c>
      <c r="N9" s="352" t="s">
        <v>282</v>
      </c>
      <c r="O9" s="276"/>
      <c r="P9" s="245"/>
      <c r="Q9" s="202"/>
      <c r="R9" s="245"/>
      <c r="S9" s="203"/>
      <c r="T9" s="245">
        <v>0.0012847222222222223</v>
      </c>
      <c r="U9" s="203"/>
      <c r="V9" s="245">
        <v>0.003252314814814815</v>
      </c>
      <c r="W9" s="203"/>
      <c r="X9" s="278"/>
      <c r="Y9" s="203"/>
      <c r="Z9" s="278"/>
      <c r="AA9" s="203"/>
      <c r="AB9" s="348">
        <v>0.026041666666666668</v>
      </c>
      <c r="AC9" s="250">
        <f t="shared" si="0"/>
        <v>0.004537037037037037</v>
      </c>
      <c r="AD9" s="346">
        <f t="shared" si="1"/>
        <v>0.02150462962962963</v>
      </c>
      <c r="AE9" s="284">
        <f t="shared" si="2"/>
        <v>0</v>
      </c>
      <c r="AF9" s="285">
        <f t="shared" si="3"/>
      </c>
      <c r="AG9" s="229"/>
      <c r="AH9" s="289">
        <f t="shared" si="4"/>
        <v>0.02150462962962963</v>
      </c>
      <c r="AI9" s="290">
        <f t="shared" si="5"/>
        <v>0.02150462962962963</v>
      </c>
      <c r="AJ9" s="204">
        <f t="shared" si="6"/>
        <v>0</v>
      </c>
      <c r="AK9" s="257">
        <f t="shared" si="7"/>
        <v>0</v>
      </c>
      <c r="AL9" s="288">
        <f t="shared" si="8"/>
        <v>0.0025231481481481494</v>
      </c>
      <c r="AM9" s="236">
        <v>3</v>
      </c>
      <c r="AN9" s="237" t="e">
        <f>IF(ISNA(VLOOKUP(AM9,#REF!,2,0)),0,VLOOKUP(AM9,#REF!,2,0))</f>
        <v>#REF!</v>
      </c>
      <c r="AO9" s="261">
        <f t="shared" si="9"/>
        <v>1.1329268292682928</v>
      </c>
      <c r="AP9" s="368" t="s">
        <v>30</v>
      </c>
      <c r="AQ9" s="200"/>
      <c r="AR9" s="205"/>
      <c r="AS9" s="206"/>
    </row>
    <row r="10" spans="1:45" s="201" customFormat="1" ht="15">
      <c r="A10" s="200">
        <v>4</v>
      </c>
      <c r="B10" s="275"/>
      <c r="C10" s="349"/>
      <c r="D10" s="351" t="s">
        <v>157</v>
      </c>
      <c r="E10" s="351">
        <v>1990</v>
      </c>
      <c r="F10" s="347" t="s">
        <v>30</v>
      </c>
      <c r="G10" s="383">
        <v>30</v>
      </c>
      <c r="H10" s="347" t="s">
        <v>31</v>
      </c>
      <c r="I10" s="351">
        <v>2024651</v>
      </c>
      <c r="J10" s="273">
        <v>4</v>
      </c>
      <c r="K10" s="351" t="s">
        <v>316</v>
      </c>
      <c r="L10" s="272"/>
      <c r="M10" s="351" t="s">
        <v>172</v>
      </c>
      <c r="N10" s="351" t="s">
        <v>157</v>
      </c>
      <c r="O10" s="276"/>
      <c r="P10" s="245"/>
      <c r="Q10" s="202"/>
      <c r="R10" s="245"/>
      <c r="S10" s="203"/>
      <c r="T10" s="245"/>
      <c r="U10" s="203"/>
      <c r="V10" s="245"/>
      <c r="W10" s="203"/>
      <c r="X10" s="278"/>
      <c r="Y10" s="203"/>
      <c r="Z10" s="278"/>
      <c r="AA10" s="203"/>
      <c r="AB10" s="348">
        <v>0.02226851851851852</v>
      </c>
      <c r="AC10" s="250">
        <f t="shared" si="0"/>
        <v>0</v>
      </c>
      <c r="AD10" s="346">
        <f t="shared" si="1"/>
        <v>0.02226851851851852</v>
      </c>
      <c r="AE10" s="284">
        <f t="shared" si="2"/>
        <v>0</v>
      </c>
      <c r="AF10" s="285">
        <f t="shared" si="3"/>
      </c>
      <c r="AG10" s="229"/>
      <c r="AH10" s="289">
        <f t="shared" si="4"/>
        <v>0.02226851851851852</v>
      </c>
      <c r="AI10" s="290">
        <f t="shared" si="5"/>
        <v>0.02226851851851852</v>
      </c>
      <c r="AJ10" s="204">
        <f t="shared" si="6"/>
        <v>0</v>
      </c>
      <c r="AK10" s="257">
        <f t="shared" si="7"/>
        <v>0</v>
      </c>
      <c r="AL10" s="288">
        <f t="shared" si="8"/>
        <v>0.0032870370370370397</v>
      </c>
      <c r="AM10" s="236">
        <v>4</v>
      </c>
      <c r="AN10" s="237" t="e">
        <f>IF(ISNA(VLOOKUP(AM10,#REF!,2,0)),0,VLOOKUP(AM10,#REF!,2,0))</f>
        <v>#REF!</v>
      </c>
      <c r="AO10" s="261">
        <f t="shared" si="9"/>
        <v>1.1731707317073172</v>
      </c>
      <c r="AP10" s="368" t="s">
        <v>30</v>
      </c>
      <c r="AQ10" s="200"/>
      <c r="AR10" s="205"/>
      <c r="AS10" s="206"/>
    </row>
    <row r="11" spans="1:45" s="201" customFormat="1" ht="15">
      <c r="A11" s="200">
        <v>5</v>
      </c>
      <c r="B11" s="274"/>
      <c r="C11" s="349" t="s">
        <v>288</v>
      </c>
      <c r="D11" s="351" t="s">
        <v>149</v>
      </c>
      <c r="E11" s="351">
        <v>1993</v>
      </c>
      <c r="F11" s="347" t="s">
        <v>30</v>
      </c>
      <c r="G11" s="383">
        <v>30</v>
      </c>
      <c r="H11" s="347" t="s">
        <v>31</v>
      </c>
      <c r="I11" s="351">
        <v>1602517</v>
      </c>
      <c r="J11" s="273">
        <v>1</v>
      </c>
      <c r="K11" s="352" t="s">
        <v>319</v>
      </c>
      <c r="L11" s="272"/>
      <c r="M11" s="352" t="s">
        <v>159</v>
      </c>
      <c r="N11" s="352" t="s">
        <v>282</v>
      </c>
      <c r="O11" s="276"/>
      <c r="P11" s="245"/>
      <c r="Q11" s="202"/>
      <c r="R11" s="245"/>
      <c r="S11" s="203"/>
      <c r="T11" s="245">
        <v>0.001550925925925926</v>
      </c>
      <c r="U11" s="203"/>
      <c r="V11" s="245"/>
      <c r="W11" s="203"/>
      <c r="X11" s="278"/>
      <c r="Y11" s="203"/>
      <c r="Z11" s="278"/>
      <c r="AA11" s="203"/>
      <c r="AB11" s="348">
        <v>0.023912037037037034</v>
      </c>
      <c r="AC11" s="250">
        <f t="shared" si="0"/>
        <v>0.001550925925925926</v>
      </c>
      <c r="AD11" s="346">
        <f t="shared" si="1"/>
        <v>0.02236111111111111</v>
      </c>
      <c r="AE11" s="284">
        <f t="shared" si="2"/>
        <v>0</v>
      </c>
      <c r="AF11" s="285">
        <f t="shared" si="3"/>
      </c>
      <c r="AG11" s="229"/>
      <c r="AH11" s="289">
        <f t="shared" si="4"/>
        <v>0.02236111111111111</v>
      </c>
      <c r="AI11" s="290">
        <f t="shared" si="5"/>
        <v>0.02236111111111111</v>
      </c>
      <c r="AJ11" s="204">
        <f t="shared" si="6"/>
        <v>0</v>
      </c>
      <c r="AK11" s="257">
        <f t="shared" si="7"/>
        <v>0</v>
      </c>
      <c r="AL11" s="288">
        <f t="shared" si="8"/>
        <v>0.0033796296296296283</v>
      </c>
      <c r="AM11" s="236">
        <v>5</v>
      </c>
      <c r="AN11" s="237" t="e">
        <f>IF(ISNA(VLOOKUP(AM11,#REF!,2,0)),0,VLOOKUP(AM11,#REF!,2,0))</f>
        <v>#REF!</v>
      </c>
      <c r="AO11" s="261">
        <f t="shared" si="9"/>
        <v>1.1780487804878048</v>
      </c>
      <c r="AP11" s="368" t="s">
        <v>30</v>
      </c>
      <c r="AQ11" s="200"/>
      <c r="AR11" s="205"/>
      <c r="AS11" s="206"/>
    </row>
    <row r="12" spans="1:45" s="201" customFormat="1" ht="15">
      <c r="A12" s="200">
        <v>6</v>
      </c>
      <c r="B12" s="275"/>
      <c r="C12" s="349"/>
      <c r="D12" s="351" t="s">
        <v>152</v>
      </c>
      <c r="E12" s="351">
        <v>1994</v>
      </c>
      <c r="F12" s="347" t="s">
        <v>30</v>
      </c>
      <c r="G12" s="383">
        <v>30</v>
      </c>
      <c r="H12" s="347" t="s">
        <v>31</v>
      </c>
      <c r="I12" s="351">
        <v>2018258</v>
      </c>
      <c r="J12" s="273">
        <v>1</v>
      </c>
      <c r="K12" s="352" t="s">
        <v>318</v>
      </c>
      <c r="L12" s="272"/>
      <c r="M12" s="352" t="s">
        <v>159</v>
      </c>
      <c r="N12" s="352" t="s">
        <v>282</v>
      </c>
      <c r="O12" s="276"/>
      <c r="P12" s="245"/>
      <c r="Q12" s="202"/>
      <c r="R12" s="245"/>
      <c r="S12" s="203"/>
      <c r="T12" s="245"/>
      <c r="U12" s="203"/>
      <c r="V12" s="245"/>
      <c r="W12" s="203"/>
      <c r="X12" s="278"/>
      <c r="Y12" s="203"/>
      <c r="Z12" s="278"/>
      <c r="AA12" s="203"/>
      <c r="AB12" s="348">
        <v>0.02238425925925926</v>
      </c>
      <c r="AC12" s="250">
        <f t="shared" si="0"/>
        <v>0</v>
      </c>
      <c r="AD12" s="346">
        <f t="shared" si="1"/>
        <v>0.02238425925925926</v>
      </c>
      <c r="AE12" s="284">
        <f t="shared" si="2"/>
        <v>0</v>
      </c>
      <c r="AF12" s="285">
        <f t="shared" si="3"/>
      </c>
      <c r="AG12" s="229"/>
      <c r="AH12" s="289">
        <f t="shared" si="4"/>
        <v>0.02238425925925926</v>
      </c>
      <c r="AI12" s="290">
        <f t="shared" si="5"/>
        <v>0.02238425925925926</v>
      </c>
      <c r="AJ12" s="204">
        <f t="shared" si="6"/>
        <v>0</v>
      </c>
      <c r="AK12" s="257">
        <f t="shared" si="7"/>
        <v>0</v>
      </c>
      <c r="AL12" s="288">
        <f t="shared" si="8"/>
        <v>0.003402777777777779</v>
      </c>
      <c r="AM12" s="236">
        <v>6</v>
      </c>
      <c r="AN12" s="237" t="e">
        <f>IF(ISNA(VLOOKUP(AM12,#REF!,2,0)),0,VLOOKUP(AM12,#REF!,2,0))</f>
        <v>#REF!</v>
      </c>
      <c r="AO12" s="261">
        <f t="shared" si="9"/>
        <v>1.179268292682927</v>
      </c>
      <c r="AP12" s="368" t="s">
        <v>30</v>
      </c>
      <c r="AQ12" s="200"/>
      <c r="AR12" s="205"/>
      <c r="AS12" s="206"/>
    </row>
    <row r="13" spans="1:45" s="201" customFormat="1" ht="15">
      <c r="A13" s="200">
        <v>7</v>
      </c>
      <c r="B13" s="274"/>
      <c r="C13" s="349"/>
      <c r="D13" s="351" t="s">
        <v>144</v>
      </c>
      <c r="E13" s="347">
        <v>1994</v>
      </c>
      <c r="F13" s="347" t="s">
        <v>30</v>
      </c>
      <c r="G13" s="383">
        <v>30</v>
      </c>
      <c r="H13" s="347" t="s">
        <v>31</v>
      </c>
      <c r="I13" s="351">
        <v>2018255</v>
      </c>
      <c r="J13" s="273">
        <v>7</v>
      </c>
      <c r="K13" s="203" t="s">
        <v>301</v>
      </c>
      <c r="L13" s="272"/>
      <c r="M13" s="203" t="s">
        <v>174</v>
      </c>
      <c r="N13" s="203" t="s">
        <v>143</v>
      </c>
      <c r="O13" s="276"/>
      <c r="P13" s="245"/>
      <c r="Q13" s="202"/>
      <c r="R13" s="245"/>
      <c r="S13" s="203"/>
      <c r="T13" s="245"/>
      <c r="U13" s="203"/>
      <c r="V13" s="245"/>
      <c r="W13" s="203"/>
      <c r="X13" s="278"/>
      <c r="Y13" s="203"/>
      <c r="Z13" s="278"/>
      <c r="AA13" s="203"/>
      <c r="AB13" s="348">
        <v>0.02337962962962963</v>
      </c>
      <c r="AC13" s="250">
        <f t="shared" si="0"/>
        <v>0</v>
      </c>
      <c r="AD13" s="346">
        <f t="shared" si="1"/>
        <v>0.02337962962962963</v>
      </c>
      <c r="AE13" s="284">
        <f t="shared" si="2"/>
        <v>0</v>
      </c>
      <c r="AF13" s="285">
        <f t="shared" si="3"/>
      </c>
      <c r="AG13" s="229"/>
      <c r="AH13" s="289">
        <f t="shared" si="4"/>
        <v>0.02337962962962963</v>
      </c>
      <c r="AI13" s="290">
        <f t="shared" si="5"/>
        <v>0.02337962962962963</v>
      </c>
      <c r="AJ13" s="204">
        <f t="shared" si="6"/>
        <v>0</v>
      </c>
      <c r="AK13" s="257">
        <f t="shared" si="7"/>
        <v>0</v>
      </c>
      <c r="AL13" s="288">
        <f t="shared" si="8"/>
        <v>0.0043981481481481476</v>
      </c>
      <c r="AM13" s="236">
        <v>7</v>
      </c>
      <c r="AN13" s="237" t="e">
        <f>IF(ISNA(VLOOKUP(AM13,#REF!,2,0)),0,VLOOKUP(AM13,#REF!,2,0))</f>
        <v>#REF!</v>
      </c>
      <c r="AO13" s="261">
        <f t="shared" si="9"/>
        <v>1.2317073170731707</v>
      </c>
      <c r="AP13" s="368" t="s">
        <v>48</v>
      </c>
      <c r="AQ13" s="200"/>
      <c r="AR13" s="205"/>
      <c r="AS13" s="206"/>
    </row>
    <row r="14" spans="1:45" s="201" customFormat="1" ht="15">
      <c r="A14" s="200">
        <v>8</v>
      </c>
      <c r="B14" s="274"/>
      <c r="C14" s="349"/>
      <c r="D14" s="351" t="s">
        <v>155</v>
      </c>
      <c r="E14" s="351">
        <v>1993</v>
      </c>
      <c r="F14" s="347" t="s">
        <v>30</v>
      </c>
      <c r="G14" s="383">
        <v>30</v>
      </c>
      <c r="H14" s="347" t="s">
        <v>31</v>
      </c>
      <c r="I14" s="351">
        <v>2024650</v>
      </c>
      <c r="J14" s="273">
        <v>4</v>
      </c>
      <c r="K14" s="351" t="s">
        <v>316</v>
      </c>
      <c r="L14" s="272"/>
      <c r="M14" s="351" t="s">
        <v>172</v>
      </c>
      <c r="N14" s="351" t="s">
        <v>157</v>
      </c>
      <c r="O14" s="276"/>
      <c r="P14" s="245"/>
      <c r="Q14" s="202"/>
      <c r="R14" s="245"/>
      <c r="S14" s="203"/>
      <c r="T14" s="245"/>
      <c r="U14" s="203"/>
      <c r="V14" s="245"/>
      <c r="W14" s="203"/>
      <c r="X14" s="278"/>
      <c r="Y14" s="203"/>
      <c r="Z14" s="278"/>
      <c r="AA14" s="203"/>
      <c r="AB14" s="348">
        <v>0.025405092592592594</v>
      </c>
      <c r="AC14" s="250">
        <f t="shared" si="0"/>
        <v>0</v>
      </c>
      <c r="AD14" s="346">
        <f t="shared" si="1"/>
        <v>0.025405092592592594</v>
      </c>
      <c r="AE14" s="284">
        <f t="shared" si="2"/>
        <v>0</v>
      </c>
      <c r="AF14" s="285">
        <f t="shared" si="3"/>
      </c>
      <c r="AG14" s="229"/>
      <c r="AH14" s="289">
        <f t="shared" si="4"/>
        <v>0.025405092592592594</v>
      </c>
      <c r="AI14" s="290">
        <f t="shared" si="5"/>
        <v>0.025405092592592594</v>
      </c>
      <c r="AJ14" s="204">
        <f t="shared" si="6"/>
        <v>0</v>
      </c>
      <c r="AK14" s="257">
        <f t="shared" si="7"/>
        <v>0</v>
      </c>
      <c r="AL14" s="288">
        <f t="shared" si="8"/>
        <v>0.006423611111111113</v>
      </c>
      <c r="AM14" s="236">
        <v>8</v>
      </c>
      <c r="AN14" s="237" t="e">
        <f>IF(ISNA(VLOOKUP(AM14,#REF!,2,0)),0,VLOOKUP(AM14,#REF!,2,0))</f>
        <v>#REF!</v>
      </c>
      <c r="AO14" s="261">
        <f t="shared" si="9"/>
        <v>1.3384146341463417</v>
      </c>
      <c r="AP14" s="368" t="s">
        <v>135</v>
      </c>
      <c r="AQ14" s="200"/>
      <c r="AR14" s="205"/>
      <c r="AS14" s="206"/>
    </row>
    <row r="15" spans="1:45" s="201" customFormat="1" ht="15">
      <c r="A15" s="200">
        <v>9</v>
      </c>
      <c r="B15" s="275"/>
      <c r="C15" s="349" t="s">
        <v>288</v>
      </c>
      <c r="D15" s="351" t="s">
        <v>153</v>
      </c>
      <c r="E15" s="351">
        <v>1990</v>
      </c>
      <c r="F15" s="347" t="s">
        <v>30</v>
      </c>
      <c r="G15" s="383">
        <v>30</v>
      </c>
      <c r="H15" s="347" t="s">
        <v>31</v>
      </c>
      <c r="I15" s="351">
        <v>1602540</v>
      </c>
      <c r="J15" s="273">
        <v>1</v>
      </c>
      <c r="K15" s="352" t="s">
        <v>320</v>
      </c>
      <c r="L15" s="272"/>
      <c r="M15" s="352" t="s">
        <v>159</v>
      </c>
      <c r="N15" s="352" t="s">
        <v>282</v>
      </c>
      <c r="O15" s="276"/>
      <c r="P15" s="245"/>
      <c r="Q15" s="202"/>
      <c r="R15" s="245"/>
      <c r="S15" s="203"/>
      <c r="T15" s="245"/>
      <c r="U15" s="203"/>
      <c r="V15" s="245"/>
      <c r="W15" s="203"/>
      <c r="X15" s="278"/>
      <c r="Y15" s="203"/>
      <c r="Z15" s="278"/>
      <c r="AA15" s="203"/>
      <c r="AB15" s="348">
        <v>0.025451388888888888</v>
      </c>
      <c r="AC15" s="250">
        <f t="shared" si="0"/>
        <v>0</v>
      </c>
      <c r="AD15" s="346">
        <f t="shared" si="1"/>
        <v>0.025451388888888888</v>
      </c>
      <c r="AE15" s="284">
        <f t="shared" si="2"/>
        <v>0</v>
      </c>
      <c r="AF15" s="285">
        <f t="shared" si="3"/>
      </c>
      <c r="AG15" s="229"/>
      <c r="AH15" s="289">
        <f t="shared" si="4"/>
        <v>0.025451388888888888</v>
      </c>
      <c r="AI15" s="290">
        <f t="shared" si="5"/>
        <v>0.025451388888888888</v>
      </c>
      <c r="AJ15" s="204">
        <f t="shared" si="6"/>
        <v>0</v>
      </c>
      <c r="AK15" s="257">
        <f t="shared" si="7"/>
        <v>0</v>
      </c>
      <c r="AL15" s="288">
        <f t="shared" si="8"/>
        <v>0.006469907407407407</v>
      </c>
      <c r="AM15" s="236">
        <v>9</v>
      </c>
      <c r="AN15" s="237" t="e">
        <f>IF(ISNA(VLOOKUP(AM15,#REF!,2,0)),0,VLOOKUP(AM15,#REF!,2,0))</f>
        <v>#REF!</v>
      </c>
      <c r="AO15" s="261">
        <f t="shared" si="9"/>
        <v>1.3408536585365853</v>
      </c>
      <c r="AP15" s="368" t="s">
        <v>135</v>
      </c>
      <c r="AQ15" s="200"/>
      <c r="AR15" s="205"/>
      <c r="AS15" s="206"/>
    </row>
    <row r="16" spans="1:45" s="201" customFormat="1" ht="15">
      <c r="A16" s="200">
        <v>10</v>
      </c>
      <c r="B16" s="274"/>
      <c r="C16" s="349"/>
      <c r="D16" s="351" t="s">
        <v>208</v>
      </c>
      <c r="E16" s="351">
        <v>1994</v>
      </c>
      <c r="F16" s="347" t="s">
        <v>135</v>
      </c>
      <c r="G16" s="383">
        <v>3</v>
      </c>
      <c r="H16" s="347" t="s">
        <v>31</v>
      </c>
      <c r="I16" s="351">
        <v>2024653</v>
      </c>
      <c r="J16" s="273">
        <v>4</v>
      </c>
      <c r="K16" s="351" t="s">
        <v>316</v>
      </c>
      <c r="L16" s="272"/>
      <c r="M16" s="351" t="s">
        <v>172</v>
      </c>
      <c r="N16" s="351" t="s">
        <v>157</v>
      </c>
      <c r="O16" s="276"/>
      <c r="P16" s="245"/>
      <c r="Q16" s="202"/>
      <c r="R16" s="245"/>
      <c r="S16" s="203"/>
      <c r="T16" s="245"/>
      <c r="U16" s="203"/>
      <c r="V16" s="245"/>
      <c r="W16" s="203"/>
      <c r="X16" s="278"/>
      <c r="Y16" s="203"/>
      <c r="Z16" s="278"/>
      <c r="AA16" s="203"/>
      <c r="AB16" s="348">
        <v>0.027210648148148147</v>
      </c>
      <c r="AC16" s="250">
        <f t="shared" si="0"/>
        <v>0</v>
      </c>
      <c r="AD16" s="346">
        <f t="shared" si="1"/>
        <v>0.027210648148148147</v>
      </c>
      <c r="AE16" s="284">
        <f t="shared" si="2"/>
        <v>0</v>
      </c>
      <c r="AF16" s="285">
        <f t="shared" si="3"/>
      </c>
      <c r="AG16" s="229"/>
      <c r="AH16" s="289">
        <f t="shared" si="4"/>
        <v>0.027210648148148147</v>
      </c>
      <c r="AI16" s="290">
        <f t="shared" si="5"/>
        <v>0.027210648148148147</v>
      </c>
      <c r="AJ16" s="204">
        <f t="shared" si="6"/>
        <v>0</v>
      </c>
      <c r="AK16" s="257">
        <f t="shared" si="7"/>
        <v>0</v>
      </c>
      <c r="AL16" s="288">
        <f t="shared" si="8"/>
        <v>0.008229166666666666</v>
      </c>
      <c r="AM16" s="236">
        <v>10</v>
      </c>
      <c r="AN16" s="237" t="e">
        <f>IF(ISNA(VLOOKUP(AM16,#REF!,2,0)),0,VLOOKUP(AM16,#REF!,2,0))</f>
        <v>#REF!</v>
      </c>
      <c r="AO16" s="261">
        <f t="shared" si="9"/>
        <v>1.4335365853658537</v>
      </c>
      <c r="AP16" s="368" t="s">
        <v>135</v>
      </c>
      <c r="AQ16" s="200"/>
      <c r="AR16" s="205"/>
      <c r="AS16" s="206"/>
    </row>
    <row r="17" spans="1:45" s="201" customFormat="1" ht="15">
      <c r="A17" s="200">
        <v>11</v>
      </c>
      <c r="B17" s="274"/>
      <c r="C17" s="349" t="s">
        <v>288</v>
      </c>
      <c r="D17" s="337" t="s">
        <v>146</v>
      </c>
      <c r="E17" s="357">
        <v>1994</v>
      </c>
      <c r="F17" s="292" t="s">
        <v>48</v>
      </c>
      <c r="G17" s="383">
        <v>10</v>
      </c>
      <c r="H17" s="292" t="s">
        <v>31</v>
      </c>
      <c r="I17" s="337">
        <v>2018273</v>
      </c>
      <c r="J17" s="273">
        <v>3</v>
      </c>
      <c r="K17" s="203" t="s">
        <v>300</v>
      </c>
      <c r="L17" s="272"/>
      <c r="M17" s="337" t="s">
        <v>173</v>
      </c>
      <c r="N17" s="203" t="s">
        <v>283</v>
      </c>
      <c r="O17" s="276"/>
      <c r="P17" s="245"/>
      <c r="Q17" s="202"/>
      <c r="R17" s="245"/>
      <c r="S17" s="203"/>
      <c r="T17" s="245"/>
      <c r="U17" s="203"/>
      <c r="V17" s="245"/>
      <c r="W17" s="203"/>
      <c r="X17" s="278"/>
      <c r="Y17" s="203"/>
      <c r="Z17" s="278"/>
      <c r="AA17" s="203"/>
      <c r="AB17" s="348">
        <v>0.03712962962962963</v>
      </c>
      <c r="AC17" s="250">
        <f t="shared" si="0"/>
        <v>0</v>
      </c>
      <c r="AD17" s="346">
        <f t="shared" si="1"/>
        <v>0.03712962962962963</v>
      </c>
      <c r="AE17" s="284">
        <f t="shared" si="2"/>
        <v>0</v>
      </c>
      <c r="AF17" s="285">
        <f t="shared" si="3"/>
      </c>
      <c r="AG17" s="229"/>
      <c r="AH17" s="289">
        <f t="shared" si="4"/>
        <v>0.03712962962962963</v>
      </c>
      <c r="AI17" s="290">
        <f t="shared" si="5"/>
        <v>0.03712962962962963</v>
      </c>
      <c r="AJ17" s="204">
        <f t="shared" si="6"/>
        <v>0</v>
      </c>
      <c r="AK17" s="257">
        <f t="shared" si="7"/>
        <v>0</v>
      </c>
      <c r="AL17" s="288">
        <f t="shared" si="8"/>
        <v>0.01814814814814815</v>
      </c>
      <c r="AM17" s="236">
        <v>11</v>
      </c>
      <c r="AN17" s="237" t="e">
        <f>IF(ISNA(VLOOKUP(AM17,#REF!,2,0)),0,VLOOKUP(AM17,#REF!,2,0))</f>
        <v>#REF!</v>
      </c>
      <c r="AO17" s="261">
        <f t="shared" si="9"/>
        <v>1.95609756097561</v>
      </c>
      <c r="AP17" s="225"/>
      <c r="AQ17" s="200"/>
      <c r="AR17" s="205"/>
      <c r="AS17" s="206"/>
    </row>
    <row r="18" spans="1:45" s="201" customFormat="1" ht="15">
      <c r="A18" s="200">
        <v>12</v>
      </c>
      <c r="B18" s="274"/>
      <c r="C18" s="349"/>
      <c r="D18" s="351" t="s">
        <v>167</v>
      </c>
      <c r="E18" s="347">
        <v>1997</v>
      </c>
      <c r="F18" s="347" t="s">
        <v>135</v>
      </c>
      <c r="G18" s="383">
        <v>3</v>
      </c>
      <c r="H18" s="347" t="s">
        <v>31</v>
      </c>
      <c r="I18" s="351">
        <v>2018265</v>
      </c>
      <c r="J18" s="273">
        <v>7</v>
      </c>
      <c r="K18" s="203" t="s">
        <v>301</v>
      </c>
      <c r="L18" s="272"/>
      <c r="M18" s="203" t="s">
        <v>174</v>
      </c>
      <c r="N18" s="203" t="s">
        <v>143</v>
      </c>
      <c r="O18" s="276"/>
      <c r="P18" s="245"/>
      <c r="Q18" s="202"/>
      <c r="R18" s="245"/>
      <c r="S18" s="203"/>
      <c r="T18" s="245"/>
      <c r="U18" s="203"/>
      <c r="V18" s="245"/>
      <c r="W18" s="203"/>
      <c r="X18" s="278"/>
      <c r="Y18" s="203"/>
      <c r="Z18" s="278"/>
      <c r="AA18" s="203"/>
      <c r="AB18" s="348">
        <v>0.03729166666666667</v>
      </c>
      <c r="AC18" s="250">
        <f t="shared" si="0"/>
        <v>0</v>
      </c>
      <c r="AD18" s="346">
        <f t="shared" si="1"/>
        <v>0.03729166666666667</v>
      </c>
      <c r="AE18" s="284">
        <f t="shared" si="2"/>
        <v>0</v>
      </c>
      <c r="AF18" s="285">
        <f t="shared" si="3"/>
      </c>
      <c r="AG18" s="229"/>
      <c r="AH18" s="289">
        <f t="shared" si="4"/>
        <v>0.03729166666666667</v>
      </c>
      <c r="AI18" s="290">
        <f t="shared" si="5"/>
        <v>0.03729166666666667</v>
      </c>
      <c r="AJ18" s="204">
        <f t="shared" si="6"/>
        <v>0</v>
      </c>
      <c r="AK18" s="257">
        <f t="shared" si="7"/>
        <v>0</v>
      </c>
      <c r="AL18" s="288">
        <f t="shared" si="8"/>
        <v>0.018310185185185186</v>
      </c>
      <c r="AM18" s="236">
        <v>12</v>
      </c>
      <c r="AN18" s="237" t="e">
        <f>IF(ISNA(VLOOKUP(AM18,#REF!,2,0)),0,VLOOKUP(AM18,#REF!,2,0))</f>
        <v>#REF!</v>
      </c>
      <c r="AO18" s="261">
        <f t="shared" si="9"/>
        <v>1.9646341463414634</v>
      </c>
      <c r="AP18" s="225"/>
      <c r="AQ18" s="200"/>
      <c r="AR18" s="205"/>
      <c r="AS18" s="206"/>
    </row>
    <row r="19" spans="1:45" s="201" customFormat="1" ht="15">
      <c r="A19" s="200">
        <v>13</v>
      </c>
      <c r="B19" s="275"/>
      <c r="C19" s="349" t="s">
        <v>288</v>
      </c>
      <c r="D19" s="351" t="s">
        <v>228</v>
      </c>
      <c r="E19" s="351">
        <v>1994</v>
      </c>
      <c r="F19" s="347" t="s">
        <v>135</v>
      </c>
      <c r="G19" s="383">
        <v>3</v>
      </c>
      <c r="H19" s="347" t="s">
        <v>31</v>
      </c>
      <c r="I19" s="351">
        <v>2018065</v>
      </c>
      <c r="J19" s="273">
        <v>4</v>
      </c>
      <c r="K19" s="351" t="s">
        <v>316</v>
      </c>
      <c r="L19" s="272"/>
      <c r="M19" s="351" t="s">
        <v>172</v>
      </c>
      <c r="N19" s="351" t="s">
        <v>157</v>
      </c>
      <c r="O19" s="276"/>
      <c r="P19" s="245"/>
      <c r="Q19" s="202"/>
      <c r="R19" s="245"/>
      <c r="S19" s="203"/>
      <c r="T19" s="245"/>
      <c r="U19" s="203"/>
      <c r="V19" s="245"/>
      <c r="W19" s="203"/>
      <c r="X19" s="278"/>
      <c r="Y19" s="203"/>
      <c r="Z19" s="278"/>
      <c r="AA19" s="203"/>
      <c r="AB19" s="348">
        <v>0.03989583333333333</v>
      </c>
      <c r="AC19" s="250">
        <f t="shared" si="0"/>
        <v>0</v>
      </c>
      <c r="AD19" s="346">
        <f t="shared" si="1"/>
        <v>0.03989583333333333</v>
      </c>
      <c r="AE19" s="284">
        <f t="shared" si="2"/>
        <v>0</v>
      </c>
      <c r="AF19" s="285">
        <f t="shared" si="3"/>
      </c>
      <c r="AG19" s="229"/>
      <c r="AH19" s="289">
        <f t="shared" si="4"/>
        <v>0.03989583333333333</v>
      </c>
      <c r="AI19" s="290">
        <f t="shared" si="5"/>
        <v>0.03989583333333333</v>
      </c>
      <c r="AJ19" s="204">
        <f t="shared" si="6"/>
        <v>0</v>
      </c>
      <c r="AK19" s="257">
        <f t="shared" si="7"/>
        <v>0</v>
      </c>
      <c r="AL19" s="288">
        <f t="shared" si="8"/>
        <v>0.02091435185185185</v>
      </c>
      <c r="AM19" s="236">
        <v>13</v>
      </c>
      <c r="AN19" s="237" t="e">
        <f>IF(ISNA(VLOOKUP(AM19,#REF!,2,0)),0,VLOOKUP(AM19,#REF!,2,0))</f>
        <v>#REF!</v>
      </c>
      <c r="AO19" s="261">
        <f t="shared" si="9"/>
        <v>2.1018292682926827</v>
      </c>
      <c r="AP19" s="225"/>
      <c r="AQ19" s="200"/>
      <c r="AR19" s="205"/>
      <c r="AS19" s="206"/>
    </row>
    <row r="20" spans="1:45" s="201" customFormat="1" ht="15">
      <c r="A20" s="200">
        <v>14</v>
      </c>
      <c r="B20" s="274"/>
      <c r="C20" s="349"/>
      <c r="D20" s="294" t="s">
        <v>206</v>
      </c>
      <c r="E20" s="335">
        <v>1985</v>
      </c>
      <c r="F20" s="347" t="s">
        <v>135</v>
      </c>
      <c r="G20" s="383">
        <v>3</v>
      </c>
      <c r="H20" s="293" t="s">
        <v>31</v>
      </c>
      <c r="I20" s="273">
        <v>2018270</v>
      </c>
      <c r="J20" s="273">
        <v>12</v>
      </c>
      <c r="K20" s="294" t="s">
        <v>305</v>
      </c>
      <c r="L20" s="272"/>
      <c r="M20" s="294" t="s">
        <v>275</v>
      </c>
      <c r="N20" s="294" t="s">
        <v>281</v>
      </c>
      <c r="O20" s="276"/>
      <c r="P20" s="245"/>
      <c r="Q20" s="202"/>
      <c r="R20" s="245"/>
      <c r="S20" s="203"/>
      <c r="T20" s="245">
        <v>0.002997685185185185</v>
      </c>
      <c r="U20" s="203"/>
      <c r="V20" s="245"/>
      <c r="W20" s="203"/>
      <c r="X20" s="278"/>
      <c r="Y20" s="203"/>
      <c r="Z20" s="278"/>
      <c r="AA20" s="203"/>
      <c r="AB20" s="348">
        <v>0.047060185185185184</v>
      </c>
      <c r="AC20" s="250">
        <f t="shared" si="0"/>
        <v>0.002997685185185185</v>
      </c>
      <c r="AD20" s="346">
        <f t="shared" si="1"/>
        <v>0.0440625</v>
      </c>
      <c r="AE20" s="284">
        <f t="shared" si="2"/>
        <v>0</v>
      </c>
      <c r="AF20" s="285">
        <f t="shared" si="3"/>
      </c>
      <c r="AG20" s="229"/>
      <c r="AH20" s="289">
        <f t="shared" si="4"/>
        <v>0.0440625</v>
      </c>
      <c r="AI20" s="290">
        <f t="shared" si="5"/>
        <v>0.0440625</v>
      </c>
      <c r="AJ20" s="204">
        <f t="shared" si="6"/>
        <v>0</v>
      </c>
      <c r="AK20" s="257">
        <f t="shared" si="7"/>
        <v>0</v>
      </c>
      <c r="AL20" s="288">
        <f t="shared" si="8"/>
        <v>0.025081018518518516</v>
      </c>
      <c r="AM20" s="236">
        <v>14</v>
      </c>
      <c r="AN20" s="237" t="e">
        <f>IF(ISNA(VLOOKUP(AM20,#REF!,2,0)),0,VLOOKUP(AM20,#REF!,2,0))</f>
        <v>#REF!</v>
      </c>
      <c r="AO20" s="261">
        <f t="shared" si="9"/>
        <v>2.321341463414634</v>
      </c>
      <c r="AP20" s="225"/>
      <c r="AQ20" s="200"/>
      <c r="AR20" s="205"/>
      <c r="AS20" s="206"/>
    </row>
    <row r="21" spans="1:45" s="201" customFormat="1" ht="15">
      <c r="A21" s="200">
        <v>15</v>
      </c>
      <c r="B21" s="275"/>
      <c r="C21" s="349"/>
      <c r="D21" s="351" t="s">
        <v>218</v>
      </c>
      <c r="E21" s="351">
        <v>1986</v>
      </c>
      <c r="F21" s="347" t="s">
        <v>135</v>
      </c>
      <c r="G21" s="383">
        <v>3</v>
      </c>
      <c r="H21" s="347" t="s">
        <v>31</v>
      </c>
      <c r="I21" s="351">
        <v>1602535</v>
      </c>
      <c r="J21" s="273">
        <v>6</v>
      </c>
      <c r="K21" s="351" t="s">
        <v>311</v>
      </c>
      <c r="L21" s="272"/>
      <c r="M21" s="351" t="s">
        <v>277</v>
      </c>
      <c r="N21" s="351" t="s">
        <v>285</v>
      </c>
      <c r="O21" s="276"/>
      <c r="P21" s="245"/>
      <c r="Q21" s="202"/>
      <c r="R21" s="245"/>
      <c r="S21" s="203"/>
      <c r="T21" s="245"/>
      <c r="U21" s="203"/>
      <c r="V21" s="245"/>
      <c r="W21" s="203"/>
      <c r="X21" s="278"/>
      <c r="Y21" s="203"/>
      <c r="Z21" s="278"/>
      <c r="AA21" s="203"/>
      <c r="AB21" s="348">
        <v>0.045428240740740734</v>
      </c>
      <c r="AC21" s="250">
        <f t="shared" si="0"/>
        <v>0</v>
      </c>
      <c r="AD21" s="346">
        <f t="shared" si="1"/>
        <v>0.045428240740740734</v>
      </c>
      <c r="AE21" s="284">
        <f t="shared" si="2"/>
        <v>0</v>
      </c>
      <c r="AF21" s="285">
        <f t="shared" si="3"/>
      </c>
      <c r="AG21" s="229"/>
      <c r="AH21" s="289">
        <f t="shared" si="4"/>
        <v>0.045428240740740734</v>
      </c>
      <c r="AI21" s="290">
        <f t="shared" si="5"/>
        <v>0.045428240740740734</v>
      </c>
      <c r="AJ21" s="204">
        <f t="shared" si="6"/>
        <v>0</v>
      </c>
      <c r="AK21" s="257">
        <f t="shared" si="7"/>
        <v>0</v>
      </c>
      <c r="AL21" s="288">
        <f t="shared" si="8"/>
        <v>0.026446759259259253</v>
      </c>
      <c r="AM21" s="236">
        <v>15</v>
      </c>
      <c r="AN21" s="237" t="e">
        <f>IF(ISNA(VLOOKUP(AM21,#REF!,2,0)),0,VLOOKUP(AM21,#REF!,2,0))</f>
        <v>#REF!</v>
      </c>
      <c r="AO21" s="261">
        <f t="shared" si="9"/>
        <v>2.393292682926829</v>
      </c>
      <c r="AP21" s="225"/>
      <c r="AQ21" s="200"/>
      <c r="AR21" s="205"/>
      <c r="AS21" s="206"/>
    </row>
    <row r="22" spans="1:45" s="201" customFormat="1" ht="15">
      <c r="A22" s="200">
        <v>16</v>
      </c>
      <c r="B22" s="275"/>
      <c r="C22" s="349" t="s">
        <v>288</v>
      </c>
      <c r="D22" s="351" t="s">
        <v>166</v>
      </c>
      <c r="E22" s="351">
        <v>1995</v>
      </c>
      <c r="F22" s="347" t="s">
        <v>135</v>
      </c>
      <c r="G22" s="383">
        <v>3</v>
      </c>
      <c r="H22" s="347" t="s">
        <v>31</v>
      </c>
      <c r="I22" s="351">
        <v>1602518</v>
      </c>
      <c r="J22" s="273">
        <v>1</v>
      </c>
      <c r="K22" s="352" t="s">
        <v>319</v>
      </c>
      <c r="L22" s="272"/>
      <c r="M22" s="352" t="s">
        <v>159</v>
      </c>
      <c r="N22" s="352" t="s">
        <v>282</v>
      </c>
      <c r="O22" s="276"/>
      <c r="P22" s="245"/>
      <c r="Q22" s="202"/>
      <c r="R22" s="245"/>
      <c r="S22" s="203"/>
      <c r="T22" s="245"/>
      <c r="U22" s="203"/>
      <c r="V22" s="245"/>
      <c r="W22" s="203"/>
      <c r="X22" s="278"/>
      <c r="Y22" s="203"/>
      <c r="Z22" s="278"/>
      <c r="AA22" s="203"/>
      <c r="AB22" s="348">
        <v>0.04928240740740741</v>
      </c>
      <c r="AC22" s="250">
        <f t="shared" si="0"/>
        <v>0</v>
      </c>
      <c r="AD22" s="346">
        <f t="shared" si="1"/>
        <v>0.04928240740740741</v>
      </c>
      <c r="AE22" s="284">
        <f t="shared" si="2"/>
        <v>0</v>
      </c>
      <c r="AF22" s="285">
        <f t="shared" si="3"/>
      </c>
      <c r="AG22" s="229"/>
      <c r="AH22" s="289">
        <f t="shared" si="4"/>
        <v>0.04928240740740741</v>
      </c>
      <c r="AI22" s="290">
        <f t="shared" si="5"/>
        <v>0.04928240740740741</v>
      </c>
      <c r="AJ22" s="204">
        <f t="shared" si="6"/>
        <v>0</v>
      </c>
      <c r="AK22" s="257">
        <f t="shared" si="7"/>
        <v>0</v>
      </c>
      <c r="AL22" s="288">
        <f t="shared" si="8"/>
        <v>0.030300925925925926</v>
      </c>
      <c r="AM22" s="236">
        <v>16</v>
      </c>
      <c r="AN22" s="237" t="e">
        <f>IF(ISNA(VLOOKUP(AM22,#REF!,2,0)),0,VLOOKUP(AM22,#REF!,2,0))</f>
        <v>#REF!</v>
      </c>
      <c r="AO22" s="261">
        <f t="shared" si="9"/>
        <v>2.596341463414634</v>
      </c>
      <c r="AP22" s="225"/>
      <c r="AQ22" s="200"/>
      <c r="AR22" s="205"/>
      <c r="AS22" s="206"/>
    </row>
    <row r="23" spans="1:45" s="201" customFormat="1" ht="15">
      <c r="A23" s="200">
        <v>17</v>
      </c>
      <c r="B23" s="274"/>
      <c r="C23" s="349"/>
      <c r="D23" s="294" t="s">
        <v>194</v>
      </c>
      <c r="E23" s="335">
        <v>1982</v>
      </c>
      <c r="F23" s="347" t="s">
        <v>135</v>
      </c>
      <c r="G23" s="383">
        <v>3</v>
      </c>
      <c r="H23" s="293" t="s">
        <v>31</v>
      </c>
      <c r="I23" s="273">
        <v>2018261</v>
      </c>
      <c r="J23" s="273">
        <v>12</v>
      </c>
      <c r="K23" s="294" t="s">
        <v>305</v>
      </c>
      <c r="L23" s="272"/>
      <c r="M23" s="294" t="s">
        <v>275</v>
      </c>
      <c r="N23" s="294" t="s">
        <v>281</v>
      </c>
      <c r="O23" s="276"/>
      <c r="P23" s="245"/>
      <c r="Q23" s="202"/>
      <c r="R23" s="245"/>
      <c r="S23" s="203"/>
      <c r="T23" s="245"/>
      <c r="U23" s="203"/>
      <c r="V23" s="245"/>
      <c r="W23" s="203"/>
      <c r="X23" s="278"/>
      <c r="Y23" s="203"/>
      <c r="Z23" s="278"/>
      <c r="AA23" s="203"/>
      <c r="AB23" s="348">
        <v>0.05363425925925926</v>
      </c>
      <c r="AC23" s="250">
        <f t="shared" si="0"/>
        <v>0</v>
      </c>
      <c r="AD23" s="346">
        <f t="shared" si="1"/>
        <v>0.05363425925925926</v>
      </c>
      <c r="AE23" s="284">
        <f t="shared" si="2"/>
        <v>0</v>
      </c>
      <c r="AF23" s="285">
        <f t="shared" si="3"/>
      </c>
      <c r="AG23" s="229"/>
      <c r="AH23" s="289">
        <f t="shared" si="4"/>
        <v>0.05363425925925926</v>
      </c>
      <c r="AI23" s="290">
        <f t="shared" si="5"/>
        <v>0.05363425925925926</v>
      </c>
      <c r="AJ23" s="204">
        <f t="shared" si="6"/>
        <v>0</v>
      </c>
      <c r="AK23" s="257">
        <f t="shared" si="7"/>
        <v>0</v>
      </c>
      <c r="AL23" s="288">
        <f t="shared" si="8"/>
        <v>0.03465277777777778</v>
      </c>
      <c r="AM23" s="236">
        <v>17</v>
      </c>
      <c r="AN23" s="237" t="e">
        <f>IF(ISNA(VLOOKUP(AM23,#REF!,2,0)),0,VLOOKUP(AM23,#REF!,2,0))</f>
        <v>#REF!</v>
      </c>
      <c r="AO23" s="261">
        <f t="shared" si="9"/>
        <v>2.825609756097561</v>
      </c>
      <c r="AP23" s="225"/>
      <c r="AQ23" s="200"/>
      <c r="AR23" s="205"/>
      <c r="AS23" s="206"/>
    </row>
    <row r="24" spans="1:45" s="201" customFormat="1" ht="15">
      <c r="A24" s="200">
        <v>18</v>
      </c>
      <c r="B24" s="275"/>
      <c r="C24" s="349" t="s">
        <v>288</v>
      </c>
      <c r="D24" s="337" t="s">
        <v>160</v>
      </c>
      <c r="E24" s="357">
        <v>1994</v>
      </c>
      <c r="F24" s="292" t="s">
        <v>48</v>
      </c>
      <c r="G24" s="383">
        <v>10</v>
      </c>
      <c r="H24" s="357" t="s">
        <v>31</v>
      </c>
      <c r="I24" s="337">
        <v>2018253</v>
      </c>
      <c r="J24" s="273">
        <v>3</v>
      </c>
      <c r="K24" s="203" t="s">
        <v>300</v>
      </c>
      <c r="L24" s="272"/>
      <c r="M24" s="337" t="s">
        <v>173</v>
      </c>
      <c r="N24" s="203" t="s">
        <v>283</v>
      </c>
      <c r="O24" s="276"/>
      <c r="P24" s="245"/>
      <c r="Q24" s="202"/>
      <c r="R24" s="245"/>
      <c r="S24" s="203"/>
      <c r="T24" s="245"/>
      <c r="U24" s="203" t="s">
        <v>292</v>
      </c>
      <c r="V24" s="245"/>
      <c r="W24" s="203"/>
      <c r="X24" s="278"/>
      <c r="Y24" s="203"/>
      <c r="Z24" s="278"/>
      <c r="AA24" s="203"/>
      <c r="AB24" s="348">
        <v>0.03922453703703704</v>
      </c>
      <c r="AC24" s="250">
        <f t="shared" si="0"/>
        <v>0</v>
      </c>
      <c r="AD24" s="346">
        <f t="shared" si="1"/>
        <v>0.03922453703703704</v>
      </c>
      <c r="AE24" s="284">
        <f t="shared" si="2"/>
        <v>1</v>
      </c>
      <c r="AF24" s="285">
        <f t="shared" si="3"/>
        <v>0.020833333333333332</v>
      </c>
      <c r="AG24" s="229"/>
      <c r="AH24" s="289">
        <f t="shared" si="4"/>
        <v>0.06005787037037037</v>
      </c>
      <c r="AI24" s="290">
        <f t="shared" si="5"/>
        <v>0.06005787037037037</v>
      </c>
      <c r="AJ24" s="204">
        <f t="shared" si="6"/>
        <v>0</v>
      </c>
      <c r="AK24" s="257">
        <f t="shared" si="7"/>
        <v>1</v>
      </c>
      <c r="AL24" s="288">
        <f t="shared" si="8"/>
        <v>0.04107638888888889</v>
      </c>
      <c r="AM24" s="236">
        <v>18</v>
      </c>
      <c r="AN24" s="237" t="e">
        <f>IF(ISNA(VLOOKUP(AM24,#REF!,2,0)),0,VLOOKUP(AM24,#REF!,2,0))</f>
        <v>#REF!</v>
      </c>
      <c r="AO24" s="261">
        <f t="shared" si="9"/>
        <v>3.1640243902439025</v>
      </c>
      <c r="AP24" s="225"/>
      <c r="AQ24" s="200"/>
      <c r="AR24" s="205"/>
      <c r="AS24" s="206"/>
    </row>
    <row r="25" spans="1:45" s="201" customFormat="1" ht="15">
      <c r="A25" s="200">
        <v>19</v>
      </c>
      <c r="B25" s="274"/>
      <c r="C25" s="349" t="s">
        <v>288</v>
      </c>
      <c r="D25" s="337" t="s">
        <v>213</v>
      </c>
      <c r="E25" s="357">
        <v>1994</v>
      </c>
      <c r="F25" s="292" t="s">
        <v>48</v>
      </c>
      <c r="G25" s="383">
        <v>10</v>
      </c>
      <c r="H25" s="357" t="s">
        <v>31</v>
      </c>
      <c r="I25" s="337">
        <v>2018263</v>
      </c>
      <c r="J25" s="273">
        <v>3</v>
      </c>
      <c r="K25" s="203" t="s">
        <v>300</v>
      </c>
      <c r="L25" s="272"/>
      <c r="M25" s="337" t="s">
        <v>173</v>
      </c>
      <c r="N25" s="203" t="s">
        <v>283</v>
      </c>
      <c r="O25" s="276"/>
      <c r="P25" s="245"/>
      <c r="Q25" s="202"/>
      <c r="R25" s="245"/>
      <c r="S25" s="203"/>
      <c r="T25" s="245"/>
      <c r="U25" s="203" t="s">
        <v>292</v>
      </c>
      <c r="V25" s="245"/>
      <c r="W25" s="203"/>
      <c r="X25" s="278"/>
      <c r="Y25" s="203"/>
      <c r="Z25" s="278"/>
      <c r="AA25" s="203"/>
      <c r="AB25" s="348">
        <v>0.03947916666666667</v>
      </c>
      <c r="AC25" s="250">
        <f t="shared" si="0"/>
        <v>0</v>
      </c>
      <c r="AD25" s="346">
        <f t="shared" si="1"/>
        <v>0.03947916666666667</v>
      </c>
      <c r="AE25" s="284">
        <f t="shared" si="2"/>
        <v>1</v>
      </c>
      <c r="AF25" s="285">
        <f t="shared" si="3"/>
        <v>0.020833333333333332</v>
      </c>
      <c r="AG25" s="229"/>
      <c r="AH25" s="289">
        <f t="shared" si="4"/>
        <v>0.060312500000000005</v>
      </c>
      <c r="AI25" s="290">
        <f t="shared" si="5"/>
        <v>0.060312500000000005</v>
      </c>
      <c r="AJ25" s="204">
        <f t="shared" si="6"/>
        <v>0</v>
      </c>
      <c r="AK25" s="257">
        <f t="shared" si="7"/>
        <v>1</v>
      </c>
      <c r="AL25" s="288">
        <f t="shared" si="8"/>
        <v>0.041331018518518524</v>
      </c>
      <c r="AM25" s="236">
        <v>19</v>
      </c>
      <c r="AN25" s="237" t="e">
        <f>IF(ISNA(VLOOKUP(AM25,#REF!,2,0)),0,VLOOKUP(AM25,#REF!,2,0))</f>
        <v>#REF!</v>
      </c>
      <c r="AO25" s="261">
        <f t="shared" si="9"/>
        <v>3.177439024390244</v>
      </c>
      <c r="AP25" s="225"/>
      <c r="AQ25" s="200"/>
      <c r="AR25" s="205"/>
      <c r="AS25" s="206"/>
    </row>
    <row r="26" spans="1:45" s="201" customFormat="1" ht="15">
      <c r="A26" s="200">
        <v>20</v>
      </c>
      <c r="B26" s="274"/>
      <c r="C26" s="349"/>
      <c r="D26" s="353" t="s">
        <v>212</v>
      </c>
      <c r="E26" s="349">
        <v>1983</v>
      </c>
      <c r="F26" s="349" t="s">
        <v>48</v>
      </c>
      <c r="G26" s="383">
        <v>10</v>
      </c>
      <c r="H26" s="349" t="s">
        <v>31</v>
      </c>
      <c r="I26" s="353">
        <v>2018058</v>
      </c>
      <c r="J26" s="273">
        <v>2</v>
      </c>
      <c r="K26" s="352" t="s">
        <v>278</v>
      </c>
      <c r="L26" s="272"/>
      <c r="M26" s="352" t="s">
        <v>278</v>
      </c>
      <c r="N26" s="352" t="s">
        <v>243</v>
      </c>
      <c r="O26" s="276"/>
      <c r="P26" s="245"/>
      <c r="Q26" s="202"/>
      <c r="R26" s="245"/>
      <c r="S26" s="203"/>
      <c r="T26" s="245"/>
      <c r="U26" s="203" t="s">
        <v>292</v>
      </c>
      <c r="V26" s="245"/>
      <c r="W26" s="203"/>
      <c r="X26" s="278"/>
      <c r="Y26" s="203"/>
      <c r="Z26" s="278"/>
      <c r="AA26" s="203"/>
      <c r="AB26" s="348">
        <v>0.03960648148148148</v>
      </c>
      <c r="AC26" s="250">
        <f t="shared" si="0"/>
        <v>0</v>
      </c>
      <c r="AD26" s="346">
        <f t="shared" si="1"/>
        <v>0.03960648148148148</v>
      </c>
      <c r="AE26" s="284">
        <f t="shared" si="2"/>
        <v>1</v>
      </c>
      <c r="AF26" s="285">
        <f t="shared" si="3"/>
        <v>0.020833333333333332</v>
      </c>
      <c r="AG26" s="229"/>
      <c r="AH26" s="289">
        <f t="shared" si="4"/>
        <v>0.06043981481481481</v>
      </c>
      <c r="AI26" s="290">
        <f t="shared" si="5"/>
        <v>0.06043981481481481</v>
      </c>
      <c r="AJ26" s="204">
        <f t="shared" si="6"/>
        <v>0</v>
      </c>
      <c r="AK26" s="257">
        <f t="shared" si="7"/>
        <v>1</v>
      </c>
      <c r="AL26" s="288">
        <f t="shared" si="8"/>
        <v>0.041458333333333326</v>
      </c>
      <c r="AM26" s="236">
        <v>20</v>
      </c>
      <c r="AN26" s="237" t="e">
        <f>IF(ISNA(VLOOKUP(AM26,#REF!,2,0)),0,VLOOKUP(AM26,#REF!,2,0))</f>
        <v>#REF!</v>
      </c>
      <c r="AO26" s="261">
        <f t="shared" si="9"/>
        <v>3.184146341463414</v>
      </c>
      <c r="AP26" s="225"/>
      <c r="AQ26" s="200"/>
      <c r="AR26" s="205"/>
      <c r="AS26" s="206"/>
    </row>
    <row r="27" spans="1:45" s="201" customFormat="1" ht="15">
      <c r="A27" s="200">
        <v>21</v>
      </c>
      <c r="B27" s="274"/>
      <c r="C27" s="349"/>
      <c r="D27" s="353" t="s">
        <v>220</v>
      </c>
      <c r="E27" s="349">
        <v>1981</v>
      </c>
      <c r="F27" s="349" t="s">
        <v>48</v>
      </c>
      <c r="G27" s="383">
        <v>10</v>
      </c>
      <c r="H27" s="349" t="s">
        <v>31</v>
      </c>
      <c r="I27" s="353">
        <v>2018064</v>
      </c>
      <c r="J27" s="273">
        <v>2</v>
      </c>
      <c r="K27" s="352" t="s">
        <v>278</v>
      </c>
      <c r="L27" s="272"/>
      <c r="M27" s="352" t="s">
        <v>278</v>
      </c>
      <c r="N27" s="352" t="s">
        <v>243</v>
      </c>
      <c r="O27" s="276"/>
      <c r="P27" s="245"/>
      <c r="Q27" s="202"/>
      <c r="R27" s="245"/>
      <c r="S27" s="203"/>
      <c r="T27" s="245"/>
      <c r="U27" s="203"/>
      <c r="V27" s="245"/>
      <c r="W27" s="203" t="s">
        <v>292</v>
      </c>
      <c r="X27" s="278"/>
      <c r="Y27" s="203"/>
      <c r="Z27" s="278"/>
      <c r="AA27" s="203"/>
      <c r="AB27" s="348">
        <v>0.040810185185185185</v>
      </c>
      <c r="AC27" s="250">
        <f t="shared" si="0"/>
        <v>0</v>
      </c>
      <c r="AD27" s="346">
        <f t="shared" si="1"/>
        <v>0.040810185185185185</v>
      </c>
      <c r="AE27" s="284">
        <f t="shared" si="2"/>
        <v>1</v>
      </c>
      <c r="AF27" s="285">
        <f t="shared" si="3"/>
        <v>0.020833333333333332</v>
      </c>
      <c r="AG27" s="229"/>
      <c r="AH27" s="289">
        <f t="shared" si="4"/>
        <v>0.061643518518518514</v>
      </c>
      <c r="AI27" s="290">
        <f t="shared" si="5"/>
        <v>0.061643518518518514</v>
      </c>
      <c r="AJ27" s="204">
        <f t="shared" si="6"/>
        <v>0</v>
      </c>
      <c r="AK27" s="257">
        <f t="shared" si="7"/>
        <v>1</v>
      </c>
      <c r="AL27" s="288">
        <f t="shared" si="8"/>
        <v>0.04266203703703703</v>
      </c>
      <c r="AM27" s="236">
        <v>21</v>
      </c>
      <c r="AN27" s="237" t="e">
        <f>IF(ISNA(VLOOKUP(AM27,#REF!,2,0)),0,VLOOKUP(AM27,#REF!,2,0))</f>
        <v>#REF!</v>
      </c>
      <c r="AO27" s="261">
        <f t="shared" si="9"/>
        <v>3.247560975609756</v>
      </c>
      <c r="AP27" s="225"/>
      <c r="AQ27" s="200"/>
      <c r="AR27" s="205"/>
      <c r="AS27" s="206"/>
    </row>
    <row r="28" spans="1:45" s="201" customFormat="1" ht="15">
      <c r="A28" s="200">
        <v>22</v>
      </c>
      <c r="B28" s="275"/>
      <c r="C28" s="349"/>
      <c r="D28" s="353" t="s">
        <v>227</v>
      </c>
      <c r="E28" s="349">
        <v>1983</v>
      </c>
      <c r="F28" s="349" t="s">
        <v>135</v>
      </c>
      <c r="G28" s="383">
        <v>3</v>
      </c>
      <c r="H28" s="349" t="s">
        <v>31</v>
      </c>
      <c r="I28" s="353">
        <v>2018059</v>
      </c>
      <c r="J28" s="273">
        <v>2</v>
      </c>
      <c r="K28" s="352" t="s">
        <v>278</v>
      </c>
      <c r="L28" s="272"/>
      <c r="M28" s="352" t="s">
        <v>278</v>
      </c>
      <c r="N28" s="352" t="s">
        <v>243</v>
      </c>
      <c r="O28" s="276"/>
      <c r="P28" s="245"/>
      <c r="Q28" s="202"/>
      <c r="R28" s="245"/>
      <c r="S28" s="203"/>
      <c r="T28" s="245"/>
      <c r="U28" s="203"/>
      <c r="V28" s="245"/>
      <c r="W28" s="203" t="s">
        <v>292</v>
      </c>
      <c r="X28" s="278"/>
      <c r="Y28" s="203"/>
      <c r="Z28" s="278"/>
      <c r="AA28" s="203"/>
      <c r="AB28" s="348">
        <v>0.04197916666666667</v>
      </c>
      <c r="AC28" s="250">
        <f t="shared" si="0"/>
        <v>0</v>
      </c>
      <c r="AD28" s="346">
        <f t="shared" si="1"/>
        <v>0.04197916666666667</v>
      </c>
      <c r="AE28" s="284">
        <f t="shared" si="2"/>
        <v>1</v>
      </c>
      <c r="AF28" s="285">
        <f t="shared" si="3"/>
        <v>0.020833333333333332</v>
      </c>
      <c r="AG28" s="229"/>
      <c r="AH28" s="289">
        <f t="shared" si="4"/>
        <v>0.06281250000000001</v>
      </c>
      <c r="AI28" s="290">
        <f t="shared" si="5"/>
        <v>0.06281250000000001</v>
      </c>
      <c r="AJ28" s="204">
        <f t="shared" si="6"/>
        <v>0</v>
      </c>
      <c r="AK28" s="257">
        <f t="shared" si="7"/>
        <v>1</v>
      </c>
      <c r="AL28" s="288">
        <f t="shared" si="8"/>
        <v>0.043831018518518526</v>
      </c>
      <c r="AM28" s="236">
        <v>22</v>
      </c>
      <c r="AN28" s="237" t="e">
        <f>IF(ISNA(VLOOKUP(AM28,#REF!,2,0)),0,VLOOKUP(AM28,#REF!,2,0))</f>
        <v>#REF!</v>
      </c>
      <c r="AO28" s="261">
        <f t="shared" si="9"/>
        <v>3.309146341463415</v>
      </c>
      <c r="AP28" s="225"/>
      <c r="AQ28" s="200"/>
      <c r="AR28" s="205"/>
      <c r="AS28" s="206"/>
    </row>
    <row r="29" spans="1:45" s="201" customFormat="1" ht="15">
      <c r="A29" s="200">
        <v>23</v>
      </c>
      <c r="B29" s="274"/>
      <c r="C29" s="349"/>
      <c r="D29" s="351" t="s">
        <v>150</v>
      </c>
      <c r="E29" s="351">
        <v>1995</v>
      </c>
      <c r="F29" s="347" t="s">
        <v>135</v>
      </c>
      <c r="G29" s="383">
        <v>3</v>
      </c>
      <c r="H29" s="347" t="s">
        <v>31</v>
      </c>
      <c r="I29" s="351">
        <v>1391034</v>
      </c>
      <c r="J29" s="273">
        <v>5</v>
      </c>
      <c r="K29" s="351" t="s">
        <v>276</v>
      </c>
      <c r="L29" s="272"/>
      <c r="M29" s="351" t="s">
        <v>276</v>
      </c>
      <c r="N29" s="351" t="s">
        <v>284</v>
      </c>
      <c r="O29" s="276"/>
      <c r="P29" s="245"/>
      <c r="Q29" s="202"/>
      <c r="R29" s="245"/>
      <c r="S29" s="203" t="s">
        <v>292</v>
      </c>
      <c r="T29" s="245"/>
      <c r="U29" s="203"/>
      <c r="V29" s="245"/>
      <c r="W29" s="203"/>
      <c r="X29" s="278"/>
      <c r="Y29" s="203"/>
      <c r="Z29" s="278"/>
      <c r="AA29" s="203"/>
      <c r="AB29" s="348">
        <v>0.04271990740740741</v>
      </c>
      <c r="AC29" s="250">
        <f t="shared" si="0"/>
        <v>0</v>
      </c>
      <c r="AD29" s="346">
        <f t="shared" si="1"/>
        <v>0.04271990740740741</v>
      </c>
      <c r="AE29" s="284">
        <f t="shared" si="2"/>
        <v>1</v>
      </c>
      <c r="AF29" s="285">
        <f t="shared" si="3"/>
        <v>0.020833333333333332</v>
      </c>
      <c r="AG29" s="229"/>
      <c r="AH29" s="289">
        <f t="shared" si="4"/>
        <v>0.06355324074074074</v>
      </c>
      <c r="AI29" s="290">
        <f t="shared" si="5"/>
        <v>0.06355324074074074</v>
      </c>
      <c r="AJ29" s="204">
        <f t="shared" si="6"/>
        <v>0</v>
      </c>
      <c r="AK29" s="257">
        <f t="shared" si="7"/>
        <v>1</v>
      </c>
      <c r="AL29" s="288">
        <f t="shared" si="8"/>
        <v>0.04457175925925926</v>
      </c>
      <c r="AM29" s="236">
        <v>23</v>
      </c>
      <c r="AN29" s="237" t="e">
        <f>IF(ISNA(VLOOKUP(AM29,#REF!,2,0)),0,VLOOKUP(AM29,#REF!,2,0))</f>
        <v>#REF!</v>
      </c>
      <c r="AO29" s="261">
        <f t="shared" si="9"/>
        <v>3.3481707317073175</v>
      </c>
      <c r="AP29" s="225"/>
      <c r="AQ29" s="200"/>
      <c r="AR29" s="205"/>
      <c r="AS29" s="206"/>
    </row>
    <row r="30" spans="1:45" s="201" customFormat="1" ht="15">
      <c r="A30" s="200">
        <v>24</v>
      </c>
      <c r="B30" s="274"/>
      <c r="C30" s="349"/>
      <c r="D30" s="351" t="s">
        <v>163</v>
      </c>
      <c r="E30" s="351">
        <v>1996</v>
      </c>
      <c r="F30" s="347" t="s">
        <v>135</v>
      </c>
      <c r="G30" s="383">
        <v>3</v>
      </c>
      <c r="H30" s="347" t="s">
        <v>31</v>
      </c>
      <c r="I30" s="351">
        <v>2018063</v>
      </c>
      <c r="J30" s="273">
        <v>5</v>
      </c>
      <c r="K30" s="351" t="s">
        <v>276</v>
      </c>
      <c r="L30" s="272"/>
      <c r="M30" s="351" t="s">
        <v>276</v>
      </c>
      <c r="N30" s="351" t="s">
        <v>284</v>
      </c>
      <c r="O30" s="276"/>
      <c r="P30" s="245"/>
      <c r="Q30" s="202"/>
      <c r="R30" s="245"/>
      <c r="S30" s="203" t="s">
        <v>292</v>
      </c>
      <c r="T30" s="245"/>
      <c r="U30" s="203"/>
      <c r="V30" s="245"/>
      <c r="W30" s="203"/>
      <c r="X30" s="278"/>
      <c r="Y30" s="203"/>
      <c r="Z30" s="278"/>
      <c r="AA30" s="203"/>
      <c r="AB30" s="348">
        <v>0.04456018518518518</v>
      </c>
      <c r="AC30" s="250">
        <f t="shared" si="0"/>
        <v>0</v>
      </c>
      <c r="AD30" s="346">
        <f t="shared" si="1"/>
        <v>0.04456018518518518</v>
      </c>
      <c r="AE30" s="284">
        <f t="shared" si="2"/>
        <v>1</v>
      </c>
      <c r="AF30" s="285">
        <f t="shared" si="3"/>
        <v>0.020833333333333332</v>
      </c>
      <c r="AG30" s="229"/>
      <c r="AH30" s="289">
        <f t="shared" si="4"/>
        <v>0.06539351851851852</v>
      </c>
      <c r="AI30" s="290">
        <f t="shared" si="5"/>
        <v>0.06539351851851852</v>
      </c>
      <c r="AJ30" s="204">
        <f t="shared" si="6"/>
        <v>0</v>
      </c>
      <c r="AK30" s="257">
        <f t="shared" si="7"/>
        <v>1</v>
      </c>
      <c r="AL30" s="288">
        <f t="shared" si="8"/>
        <v>0.046412037037037036</v>
      </c>
      <c r="AM30" s="236">
        <v>24</v>
      </c>
      <c r="AN30" s="237" t="e">
        <f>IF(ISNA(VLOOKUP(AM30,#REF!,2,0)),0,VLOOKUP(AM30,#REF!,2,0))</f>
        <v>#REF!</v>
      </c>
      <c r="AO30" s="261">
        <f t="shared" si="9"/>
        <v>3.4451219512195124</v>
      </c>
      <c r="AP30" s="225"/>
      <c r="AQ30" s="200"/>
      <c r="AR30" s="205"/>
      <c r="AS30" s="206"/>
    </row>
    <row r="31" spans="1:45" s="201" customFormat="1" ht="15">
      <c r="A31" s="200">
        <v>25</v>
      </c>
      <c r="B31" s="275"/>
      <c r="C31" s="349" t="s">
        <v>288</v>
      </c>
      <c r="D31" s="351" t="s">
        <v>169</v>
      </c>
      <c r="E31" s="351">
        <v>1990</v>
      </c>
      <c r="F31" s="347" t="s">
        <v>30</v>
      </c>
      <c r="G31" s="383">
        <v>30</v>
      </c>
      <c r="H31" s="347" t="s">
        <v>31</v>
      </c>
      <c r="I31" s="351">
        <v>1602520</v>
      </c>
      <c r="J31" s="273">
        <v>1</v>
      </c>
      <c r="K31" s="352" t="s">
        <v>320</v>
      </c>
      <c r="L31" s="272"/>
      <c r="M31" s="352" t="s">
        <v>159</v>
      </c>
      <c r="N31" s="352" t="s">
        <v>282</v>
      </c>
      <c r="O31" s="276"/>
      <c r="P31" s="245"/>
      <c r="Q31" s="202"/>
      <c r="R31" s="245"/>
      <c r="S31" s="203" t="s">
        <v>292</v>
      </c>
      <c r="T31" s="245"/>
      <c r="U31" s="203"/>
      <c r="V31" s="245"/>
      <c r="W31" s="203"/>
      <c r="X31" s="278"/>
      <c r="Y31" s="203"/>
      <c r="Z31" s="278"/>
      <c r="AA31" s="203"/>
      <c r="AB31" s="348">
        <v>0.04936342592592593</v>
      </c>
      <c r="AC31" s="250">
        <f t="shared" si="0"/>
        <v>0</v>
      </c>
      <c r="AD31" s="346">
        <f t="shared" si="1"/>
        <v>0.04936342592592593</v>
      </c>
      <c r="AE31" s="284">
        <f t="shared" si="2"/>
        <v>1</v>
      </c>
      <c r="AF31" s="285">
        <f t="shared" si="3"/>
        <v>0.020833333333333332</v>
      </c>
      <c r="AG31" s="229"/>
      <c r="AH31" s="289">
        <f t="shared" si="4"/>
        <v>0.07019675925925926</v>
      </c>
      <c r="AI31" s="290">
        <f t="shared" si="5"/>
        <v>0.07019675925925926</v>
      </c>
      <c r="AJ31" s="204">
        <f t="shared" si="6"/>
        <v>0</v>
      </c>
      <c r="AK31" s="257">
        <f t="shared" si="7"/>
        <v>1</v>
      </c>
      <c r="AL31" s="288">
        <f t="shared" si="8"/>
        <v>0.05121527777777778</v>
      </c>
      <c r="AM31" s="236">
        <v>25</v>
      </c>
      <c r="AN31" s="237" t="e">
        <f>IF(ISNA(VLOOKUP(AM31,#REF!,2,0)),0,VLOOKUP(AM31,#REF!,2,0))</f>
        <v>#REF!</v>
      </c>
      <c r="AO31" s="261">
        <f t="shared" si="9"/>
        <v>3.6981707317073176</v>
      </c>
      <c r="AP31" s="225"/>
      <c r="AQ31" s="200"/>
      <c r="AR31" s="205"/>
      <c r="AS31" s="206"/>
    </row>
    <row r="32" spans="1:45" s="201" customFormat="1" ht="15">
      <c r="A32" s="200">
        <v>26</v>
      </c>
      <c r="B32" s="274"/>
      <c r="C32" s="349"/>
      <c r="D32" s="351" t="s">
        <v>164</v>
      </c>
      <c r="E32" s="347">
        <v>1997</v>
      </c>
      <c r="F32" s="347" t="s">
        <v>135</v>
      </c>
      <c r="G32" s="383">
        <v>3</v>
      </c>
      <c r="H32" s="347" t="s">
        <v>31</v>
      </c>
      <c r="I32" s="351">
        <v>2018257</v>
      </c>
      <c r="J32" s="273">
        <v>7</v>
      </c>
      <c r="K32" s="203" t="s">
        <v>301</v>
      </c>
      <c r="L32" s="272"/>
      <c r="M32" s="203" t="s">
        <v>174</v>
      </c>
      <c r="N32" s="203" t="s">
        <v>143</v>
      </c>
      <c r="O32" s="276"/>
      <c r="P32" s="245"/>
      <c r="Q32" s="202"/>
      <c r="R32" s="245"/>
      <c r="S32" s="203"/>
      <c r="T32" s="245"/>
      <c r="U32" s="203"/>
      <c r="V32" s="245"/>
      <c r="W32" s="203" t="s">
        <v>292</v>
      </c>
      <c r="X32" s="278"/>
      <c r="Y32" s="203"/>
      <c r="Z32" s="278"/>
      <c r="AA32" s="203"/>
      <c r="AB32" s="370">
        <v>0.05039351851851851</v>
      </c>
      <c r="AC32" s="245">
        <f t="shared" si="0"/>
        <v>0</v>
      </c>
      <c r="AD32" s="371">
        <f t="shared" si="1"/>
        <v>0.05039351851851851</v>
      </c>
      <c r="AE32" s="372">
        <f t="shared" si="2"/>
        <v>1</v>
      </c>
      <c r="AF32" s="373">
        <f t="shared" si="3"/>
        <v>0.020833333333333332</v>
      </c>
      <c r="AG32" s="229"/>
      <c r="AH32" s="374">
        <f t="shared" si="4"/>
        <v>0.07122685185185185</v>
      </c>
      <c r="AI32" s="375">
        <f t="shared" si="5"/>
        <v>0.07122685185185185</v>
      </c>
      <c r="AJ32" s="376">
        <f t="shared" si="6"/>
        <v>0</v>
      </c>
      <c r="AK32" s="377">
        <f t="shared" si="7"/>
        <v>1</v>
      </c>
      <c r="AL32" s="378">
        <f t="shared" si="8"/>
        <v>0.052245370370370366</v>
      </c>
      <c r="AM32" s="236">
        <v>26</v>
      </c>
      <c r="AN32" s="237" t="e">
        <f>IF(ISNA(VLOOKUP(AM32,#REF!,2,0)),0,VLOOKUP(AM32,#REF!,2,0))</f>
        <v>#REF!</v>
      </c>
      <c r="AO32" s="379">
        <f t="shared" si="9"/>
        <v>3.752439024390244</v>
      </c>
      <c r="AP32" s="225"/>
      <c r="AQ32" s="200"/>
      <c r="AR32" s="205"/>
      <c r="AS32" s="206"/>
    </row>
    <row r="33" spans="1:45" s="201" customFormat="1" ht="15">
      <c r="A33" s="200">
        <v>27</v>
      </c>
      <c r="B33" s="275"/>
      <c r="C33" s="349" t="s">
        <v>288</v>
      </c>
      <c r="D33" s="351" t="s">
        <v>154</v>
      </c>
      <c r="E33" s="351">
        <v>1990</v>
      </c>
      <c r="F33" s="347" t="s">
        <v>30</v>
      </c>
      <c r="G33" s="383">
        <v>30</v>
      </c>
      <c r="H33" s="347" t="s">
        <v>31</v>
      </c>
      <c r="I33" s="351">
        <v>1602536</v>
      </c>
      <c r="J33" s="273">
        <v>1</v>
      </c>
      <c r="K33" s="352" t="s">
        <v>320</v>
      </c>
      <c r="L33" s="272"/>
      <c r="M33" s="352" t="s">
        <v>159</v>
      </c>
      <c r="N33" s="352" t="s">
        <v>282</v>
      </c>
      <c r="O33" s="276"/>
      <c r="P33" s="245"/>
      <c r="Q33" s="202"/>
      <c r="R33" s="245"/>
      <c r="S33" s="203"/>
      <c r="T33" s="245"/>
      <c r="U33" s="203" t="s">
        <v>292</v>
      </c>
      <c r="V33" s="245"/>
      <c r="W33" s="203"/>
      <c r="X33" s="278"/>
      <c r="Y33" s="203"/>
      <c r="Z33" s="278"/>
      <c r="AA33" s="203"/>
      <c r="AB33" s="370">
        <v>0.0527199074074074</v>
      </c>
      <c r="AC33" s="245">
        <f t="shared" si="0"/>
        <v>0</v>
      </c>
      <c r="AD33" s="371">
        <f t="shared" si="1"/>
        <v>0.0527199074074074</v>
      </c>
      <c r="AE33" s="372">
        <f t="shared" si="2"/>
        <v>1</v>
      </c>
      <c r="AF33" s="373">
        <f t="shared" si="3"/>
        <v>0.020833333333333332</v>
      </c>
      <c r="AG33" s="229"/>
      <c r="AH33" s="374">
        <f t="shared" si="4"/>
        <v>0.07355324074074074</v>
      </c>
      <c r="AI33" s="375">
        <f t="shared" si="5"/>
        <v>0.07355324074074074</v>
      </c>
      <c r="AJ33" s="376">
        <f t="shared" si="6"/>
        <v>0</v>
      </c>
      <c r="AK33" s="377">
        <f t="shared" si="7"/>
        <v>1</v>
      </c>
      <c r="AL33" s="378">
        <f t="shared" si="8"/>
        <v>0.05457175925925926</v>
      </c>
      <c r="AM33" s="236">
        <v>27</v>
      </c>
      <c r="AN33" s="237" t="e">
        <f>IF(ISNA(VLOOKUP(AM33,#REF!,2,0)),0,VLOOKUP(AM33,#REF!,2,0))</f>
        <v>#REF!</v>
      </c>
      <c r="AO33" s="379">
        <f t="shared" si="9"/>
        <v>3.875</v>
      </c>
      <c r="AP33" s="225"/>
      <c r="AQ33" s="200"/>
      <c r="AR33" s="205"/>
      <c r="AS33" s="206"/>
    </row>
    <row r="34" spans="1:45" s="201" customFormat="1" ht="15">
      <c r="A34" s="200">
        <v>28</v>
      </c>
      <c r="B34" s="275"/>
      <c r="C34" s="349"/>
      <c r="D34" s="294" t="s">
        <v>230</v>
      </c>
      <c r="E34" s="335">
        <v>1981</v>
      </c>
      <c r="F34" s="347" t="s">
        <v>135</v>
      </c>
      <c r="G34" s="383">
        <v>3</v>
      </c>
      <c r="H34" s="293" t="s">
        <v>31</v>
      </c>
      <c r="I34" s="273">
        <v>2018267</v>
      </c>
      <c r="J34" s="273">
        <v>12</v>
      </c>
      <c r="K34" s="294" t="s">
        <v>305</v>
      </c>
      <c r="L34" s="272"/>
      <c r="M34" s="294" t="s">
        <v>275</v>
      </c>
      <c r="N34" s="294" t="s">
        <v>281</v>
      </c>
      <c r="O34" s="276"/>
      <c r="P34" s="245"/>
      <c r="Q34" s="202"/>
      <c r="R34" s="245"/>
      <c r="S34" s="203"/>
      <c r="T34" s="245"/>
      <c r="U34" s="203"/>
      <c r="V34" s="245"/>
      <c r="W34" s="203" t="s">
        <v>292</v>
      </c>
      <c r="X34" s="278"/>
      <c r="Y34" s="203"/>
      <c r="Z34" s="278"/>
      <c r="AA34" s="203"/>
      <c r="AB34" s="370">
        <v>0.05501157407407407</v>
      </c>
      <c r="AC34" s="245">
        <f t="shared" si="0"/>
        <v>0</v>
      </c>
      <c r="AD34" s="371">
        <f t="shared" si="1"/>
        <v>0.05501157407407407</v>
      </c>
      <c r="AE34" s="372">
        <f t="shared" si="2"/>
        <v>1</v>
      </c>
      <c r="AF34" s="373">
        <f t="shared" si="3"/>
        <v>0.020833333333333332</v>
      </c>
      <c r="AG34" s="229"/>
      <c r="AH34" s="374">
        <f t="shared" si="4"/>
        <v>0.0758449074074074</v>
      </c>
      <c r="AI34" s="375">
        <f t="shared" si="5"/>
        <v>0.0758449074074074</v>
      </c>
      <c r="AJ34" s="376">
        <f t="shared" si="6"/>
        <v>0</v>
      </c>
      <c r="AK34" s="377">
        <f t="shared" si="7"/>
        <v>1</v>
      </c>
      <c r="AL34" s="378">
        <f t="shared" si="8"/>
        <v>0.05686342592592592</v>
      </c>
      <c r="AM34" s="236">
        <v>28</v>
      </c>
      <c r="AN34" s="237" t="e">
        <f>IF(ISNA(VLOOKUP(AM34,#REF!,2,0)),0,VLOOKUP(AM34,#REF!,2,0))</f>
        <v>#REF!</v>
      </c>
      <c r="AO34" s="379">
        <f t="shared" si="9"/>
        <v>3.995731707317073</v>
      </c>
      <c r="AP34" s="225"/>
      <c r="AQ34" s="200"/>
      <c r="AR34" s="205"/>
      <c r="AS34" s="206"/>
    </row>
    <row r="35" spans="1:45" s="201" customFormat="1" ht="15">
      <c r="A35" s="200">
        <v>29</v>
      </c>
      <c r="B35" s="275"/>
      <c r="C35" s="349"/>
      <c r="D35" s="351" t="s">
        <v>242</v>
      </c>
      <c r="E35" s="351">
        <v>1991</v>
      </c>
      <c r="F35" s="347" t="s">
        <v>135</v>
      </c>
      <c r="G35" s="383">
        <v>3</v>
      </c>
      <c r="H35" s="347" t="s">
        <v>31</v>
      </c>
      <c r="I35" s="351">
        <v>1602538</v>
      </c>
      <c r="J35" s="273">
        <v>6</v>
      </c>
      <c r="K35" s="351" t="s">
        <v>311</v>
      </c>
      <c r="L35" s="272"/>
      <c r="M35" s="351" t="s">
        <v>277</v>
      </c>
      <c r="N35" s="351" t="s">
        <v>285</v>
      </c>
      <c r="O35" s="276"/>
      <c r="P35" s="245"/>
      <c r="Q35" s="202"/>
      <c r="R35" s="245"/>
      <c r="S35" s="203"/>
      <c r="T35" s="245"/>
      <c r="U35" s="203" t="s">
        <v>292</v>
      </c>
      <c r="V35" s="245"/>
      <c r="W35" s="203"/>
      <c r="X35" s="278"/>
      <c r="Y35" s="203"/>
      <c r="Z35" s="278"/>
      <c r="AA35" s="203"/>
      <c r="AB35" s="348">
        <v>0.06728009259259259</v>
      </c>
      <c r="AC35" s="250">
        <f t="shared" si="0"/>
        <v>0</v>
      </c>
      <c r="AD35" s="346">
        <f t="shared" si="1"/>
        <v>0.06728009259259259</v>
      </c>
      <c r="AE35" s="284">
        <f t="shared" si="2"/>
        <v>1</v>
      </c>
      <c r="AF35" s="285">
        <f t="shared" si="3"/>
        <v>0.020833333333333332</v>
      </c>
      <c r="AG35" s="229"/>
      <c r="AH35" s="289">
        <f t="shared" si="4"/>
        <v>0.08811342592592591</v>
      </c>
      <c r="AI35" s="290">
        <f t="shared" si="5"/>
        <v>0.08811342592592591</v>
      </c>
      <c r="AJ35" s="204">
        <f t="shared" si="6"/>
        <v>0</v>
      </c>
      <c r="AK35" s="257">
        <f t="shared" si="7"/>
        <v>1</v>
      </c>
      <c r="AL35" s="288">
        <f t="shared" si="8"/>
        <v>0.06913194444444443</v>
      </c>
      <c r="AM35" s="236">
        <v>29</v>
      </c>
      <c r="AN35" s="237" t="e">
        <f>IF(ISNA(VLOOKUP(AM35,#REF!,2,0)),0,VLOOKUP(AM35,#REF!,2,0))</f>
        <v>#REF!</v>
      </c>
      <c r="AO35" s="261">
        <f t="shared" si="9"/>
        <v>4.642073170731707</v>
      </c>
      <c r="AP35" s="225"/>
      <c r="AQ35" s="200"/>
      <c r="AR35" s="205"/>
      <c r="AS35" s="206"/>
    </row>
    <row r="36" spans="1:45" s="201" customFormat="1" ht="15">
      <c r="A36" s="200">
        <v>30</v>
      </c>
      <c r="B36" s="274"/>
      <c r="C36" s="349"/>
      <c r="D36" s="351" t="s">
        <v>204</v>
      </c>
      <c r="E36" s="351">
        <v>1987</v>
      </c>
      <c r="F36" s="347" t="s">
        <v>135</v>
      </c>
      <c r="G36" s="383">
        <v>3</v>
      </c>
      <c r="H36" s="347" t="s">
        <v>31</v>
      </c>
      <c r="I36" s="351">
        <v>1602544</v>
      </c>
      <c r="J36" s="273">
        <v>6</v>
      </c>
      <c r="K36" s="351" t="s">
        <v>311</v>
      </c>
      <c r="L36" s="272"/>
      <c r="M36" s="351" t="s">
        <v>277</v>
      </c>
      <c r="N36" s="351" t="s">
        <v>285</v>
      </c>
      <c r="O36" s="276"/>
      <c r="P36" s="245"/>
      <c r="Q36" s="202"/>
      <c r="R36" s="245"/>
      <c r="S36" s="203"/>
      <c r="T36" s="245"/>
      <c r="U36" s="203" t="s">
        <v>292</v>
      </c>
      <c r="V36" s="245"/>
      <c r="W36" s="203" t="s">
        <v>292</v>
      </c>
      <c r="X36" s="278"/>
      <c r="Y36" s="203"/>
      <c r="Z36" s="278"/>
      <c r="AA36" s="203"/>
      <c r="AB36" s="348">
        <v>0.05400462962962963</v>
      </c>
      <c r="AC36" s="250">
        <f t="shared" si="0"/>
        <v>0</v>
      </c>
      <c r="AD36" s="346">
        <f t="shared" si="1"/>
        <v>0.05400462962962963</v>
      </c>
      <c r="AE36" s="284">
        <f t="shared" si="2"/>
        <v>2</v>
      </c>
      <c r="AF36" s="285">
        <f t="shared" si="3"/>
        <v>0.041666666666666664</v>
      </c>
      <c r="AG36" s="229"/>
      <c r="AH36" s="289">
        <f t="shared" si="4"/>
        <v>0.0956712962962963</v>
      </c>
      <c r="AI36" s="290">
        <f t="shared" si="5"/>
        <v>0.0956712962962963</v>
      </c>
      <c r="AJ36" s="204">
        <f t="shared" si="6"/>
        <v>0</v>
      </c>
      <c r="AK36" s="257">
        <f t="shared" si="7"/>
        <v>2</v>
      </c>
      <c r="AL36" s="288">
        <f t="shared" si="8"/>
        <v>0.07668981481481482</v>
      </c>
      <c r="AM36" s="236">
        <v>30</v>
      </c>
      <c r="AN36" s="237" t="e">
        <f>IF(ISNA(VLOOKUP(AM36,#REF!,2,0)),0,VLOOKUP(AM36,#REF!,2,0))</f>
        <v>#REF!</v>
      </c>
      <c r="AO36" s="261">
        <f t="shared" si="9"/>
        <v>5.040243902439024</v>
      </c>
      <c r="AP36" s="225"/>
      <c r="AQ36" s="200"/>
      <c r="AR36" s="205"/>
      <c r="AS36" s="206"/>
    </row>
    <row r="37" spans="1:45" s="201" customFormat="1" ht="15">
      <c r="A37" s="200">
        <v>31</v>
      </c>
      <c r="B37" s="274"/>
      <c r="C37" s="349" t="s">
        <v>288</v>
      </c>
      <c r="D37" s="359" t="s">
        <v>165</v>
      </c>
      <c r="E37" s="359">
        <v>1996</v>
      </c>
      <c r="F37" s="360" t="s">
        <v>135</v>
      </c>
      <c r="G37" s="383">
        <v>3</v>
      </c>
      <c r="H37" s="360" t="s">
        <v>31</v>
      </c>
      <c r="I37" s="359">
        <v>1391048</v>
      </c>
      <c r="J37" s="273">
        <v>1</v>
      </c>
      <c r="K37" s="352" t="s">
        <v>310</v>
      </c>
      <c r="L37" s="272"/>
      <c r="M37" s="358" t="s">
        <v>159</v>
      </c>
      <c r="N37" s="352" t="s">
        <v>282</v>
      </c>
      <c r="O37" s="276"/>
      <c r="P37" s="245"/>
      <c r="Q37" s="202" t="s">
        <v>292</v>
      </c>
      <c r="R37" s="245"/>
      <c r="S37" s="203"/>
      <c r="T37" s="245"/>
      <c r="U37" s="203" t="s">
        <v>292</v>
      </c>
      <c r="V37" s="245"/>
      <c r="W37" s="203" t="s">
        <v>292</v>
      </c>
      <c r="X37" s="278"/>
      <c r="Y37" s="203"/>
      <c r="Z37" s="278"/>
      <c r="AA37" s="203"/>
      <c r="AB37" s="348">
        <v>0.05221064814814815</v>
      </c>
      <c r="AC37" s="250">
        <f t="shared" si="0"/>
        <v>0</v>
      </c>
      <c r="AD37" s="346">
        <f t="shared" si="1"/>
        <v>0.05221064814814815</v>
      </c>
      <c r="AE37" s="284">
        <f t="shared" si="2"/>
        <v>3</v>
      </c>
      <c r="AF37" s="285">
        <f t="shared" si="3"/>
        <v>0.0625</v>
      </c>
      <c r="AG37" s="229"/>
      <c r="AH37" s="289">
        <f t="shared" si="4"/>
        <v>0.11471064814814816</v>
      </c>
      <c r="AI37" s="290">
        <f t="shared" si="5"/>
        <v>0.11471064814814816</v>
      </c>
      <c r="AJ37" s="204">
        <f t="shared" si="6"/>
        <v>0</v>
      </c>
      <c r="AK37" s="257">
        <f t="shared" si="7"/>
        <v>3</v>
      </c>
      <c r="AL37" s="288">
        <f t="shared" si="8"/>
        <v>0.09572916666666667</v>
      </c>
      <c r="AM37" s="236">
        <v>31</v>
      </c>
      <c r="AN37" s="237" t="e">
        <f>IF(ISNA(VLOOKUP(AM37,#REF!,2,0)),0,VLOOKUP(AM37,#REF!,2,0))</f>
        <v>#REF!</v>
      </c>
      <c r="AO37" s="261">
        <f t="shared" si="9"/>
        <v>6.04329268292683</v>
      </c>
      <c r="AP37" s="225"/>
      <c r="AQ37" s="200"/>
      <c r="AR37" s="205"/>
      <c r="AS37" s="206"/>
    </row>
    <row r="38" spans="1:45" s="201" customFormat="1" ht="15">
      <c r="A38" s="200">
        <v>32</v>
      </c>
      <c r="B38" s="274"/>
      <c r="C38" s="349" t="s">
        <v>288</v>
      </c>
      <c r="D38" s="359" t="s">
        <v>245</v>
      </c>
      <c r="E38" s="359">
        <v>1995</v>
      </c>
      <c r="F38" s="360" t="s">
        <v>135</v>
      </c>
      <c r="G38" s="383">
        <v>3</v>
      </c>
      <c r="H38" s="360" t="s">
        <v>31</v>
      </c>
      <c r="I38" s="359">
        <v>1390972</v>
      </c>
      <c r="J38" s="273">
        <v>5</v>
      </c>
      <c r="K38" s="351" t="s">
        <v>276</v>
      </c>
      <c r="L38" s="272"/>
      <c r="M38" s="340" t="s">
        <v>276</v>
      </c>
      <c r="N38" s="351" t="s">
        <v>284</v>
      </c>
      <c r="O38" s="276"/>
      <c r="P38" s="245"/>
      <c r="Q38" s="202"/>
      <c r="R38" s="245"/>
      <c r="S38" s="203" t="s">
        <v>292</v>
      </c>
      <c r="T38" s="245"/>
      <c r="U38" s="203"/>
      <c r="V38" s="245"/>
      <c r="W38" s="203" t="s">
        <v>292</v>
      </c>
      <c r="X38" s="278"/>
      <c r="Y38" s="203" t="s">
        <v>292</v>
      </c>
      <c r="Z38" s="278"/>
      <c r="AA38" s="203"/>
      <c r="AB38" s="348">
        <v>0.053831018518518514</v>
      </c>
      <c r="AC38" s="250">
        <f t="shared" si="0"/>
        <v>0</v>
      </c>
      <c r="AD38" s="346">
        <f t="shared" si="1"/>
        <v>0.053831018518518514</v>
      </c>
      <c r="AE38" s="284">
        <f t="shared" si="2"/>
        <v>3</v>
      </c>
      <c r="AF38" s="285">
        <f t="shared" si="3"/>
        <v>0.0625</v>
      </c>
      <c r="AG38" s="229"/>
      <c r="AH38" s="289">
        <f t="shared" si="4"/>
        <v>0.11633101851851851</v>
      </c>
      <c r="AI38" s="290">
        <f t="shared" si="5"/>
        <v>0.11633101851851851</v>
      </c>
      <c r="AJ38" s="204">
        <f t="shared" si="6"/>
        <v>0</v>
      </c>
      <c r="AK38" s="257">
        <f t="shared" si="7"/>
        <v>3</v>
      </c>
      <c r="AL38" s="288">
        <f t="shared" si="8"/>
        <v>0.09734953703703703</v>
      </c>
      <c r="AM38" s="236">
        <v>32</v>
      </c>
      <c r="AN38" s="237" t="e">
        <f>IF(ISNA(VLOOKUP(AM38,#REF!,2,0)),0,VLOOKUP(AM38,#REF!,2,0))</f>
        <v>#REF!</v>
      </c>
      <c r="AO38" s="261">
        <f t="shared" si="9"/>
        <v>6.128658536585366</v>
      </c>
      <c r="AP38" s="225"/>
      <c r="AQ38" s="200"/>
      <c r="AR38" s="205"/>
      <c r="AS38" s="206"/>
    </row>
    <row r="39" spans="1:45" s="201" customFormat="1" ht="15">
      <c r="A39" s="200">
        <v>33</v>
      </c>
      <c r="B39" s="275"/>
      <c r="C39" s="349" t="s">
        <v>288</v>
      </c>
      <c r="D39" s="359" t="s">
        <v>201</v>
      </c>
      <c r="E39" s="359">
        <v>1994</v>
      </c>
      <c r="F39" s="360" t="s">
        <v>135</v>
      </c>
      <c r="G39" s="383">
        <v>3</v>
      </c>
      <c r="H39" s="360" t="s">
        <v>31</v>
      </c>
      <c r="I39" s="359">
        <v>2018067</v>
      </c>
      <c r="J39" s="273">
        <v>4</v>
      </c>
      <c r="K39" s="351" t="s">
        <v>303</v>
      </c>
      <c r="L39" s="272"/>
      <c r="M39" s="351" t="s">
        <v>172</v>
      </c>
      <c r="N39" s="351" t="s">
        <v>157</v>
      </c>
      <c r="O39" s="276"/>
      <c r="P39" s="245"/>
      <c r="Q39" s="202"/>
      <c r="R39" s="245"/>
      <c r="S39" s="203" t="s">
        <v>292</v>
      </c>
      <c r="T39" s="245"/>
      <c r="U39" s="203" t="s">
        <v>292</v>
      </c>
      <c r="V39" s="245"/>
      <c r="W39" s="203"/>
      <c r="X39" s="278"/>
      <c r="Y39" s="203" t="s">
        <v>292</v>
      </c>
      <c r="Z39" s="278"/>
      <c r="AA39" s="203"/>
      <c r="AB39" s="348">
        <v>0.055254629629629626</v>
      </c>
      <c r="AC39" s="250">
        <f aca="true" t="shared" si="10" ref="AC39:AC58">SUM(P39,R39,T39,V39,X39)</f>
        <v>0</v>
      </c>
      <c r="AD39" s="346">
        <f aca="true" t="shared" si="11" ref="AD39:AD58">IF(AB39&lt;&gt;"",AB39-O39-AC39,"")</f>
        <v>0.055254629629629626</v>
      </c>
      <c r="AE39" s="284">
        <f aca="true" t="shared" si="12" ref="AE39:AE58">COUNTIF(P39:Y39,"сн")</f>
        <v>3</v>
      </c>
      <c r="AF39" s="285">
        <f aca="true" t="shared" si="13" ref="AF39:AF58">IF(AE39&gt;0,AE39*$AU$6,"")</f>
        <v>0.0625</v>
      </c>
      <c r="AG39" s="229"/>
      <c r="AH39" s="289">
        <f t="shared" si="4"/>
        <v>0.11775462962962963</v>
      </c>
      <c r="AI39" s="290">
        <f aca="true" t="shared" si="14" ref="AI39:AI58">IF(AB39&lt;&gt;"",IF(AH39="сн с дист","сн с дист",IF(OR(AND(H39="м",AD39&gt;$AS$6),AND(H39="ж",AD39&gt;$AT$6)),"прев. КВ",AH39)),"не фин.")</f>
        <v>0.11775462962962963</v>
      </c>
      <c r="AJ39" s="204">
        <f aca="true" t="shared" si="15" ref="AJ39:AJ58">IF(ISNUMBER(AI39),0,IF(AI39="прев. КВ",2,IF(AI39="не фин.",4,3)))</f>
        <v>0</v>
      </c>
      <c r="AK39" s="257">
        <f aca="true" t="shared" si="16" ref="AK39:AK58">COUNTIF(Q39:AA39,"сн")</f>
        <v>3</v>
      </c>
      <c r="AL39" s="288">
        <f aca="true" t="shared" si="17" ref="AL39:AL58">IF(AJ39=0,AI39-SMALL($AI$7:$AI$58,1),"")</f>
        <v>0.09877314814814814</v>
      </c>
      <c r="AM39" s="236">
        <v>33</v>
      </c>
      <c r="AN39" s="237" t="e">
        <f>IF(ISNA(VLOOKUP(AM39,#REF!,2,0)),0,VLOOKUP(AM39,#REF!,2,0))</f>
        <v>#REF!</v>
      </c>
      <c r="AO39" s="261">
        <f aca="true" t="shared" si="18" ref="AO39:AO58">IF(AJ39=0,AI39/SMALL($AI$7:$AI$58,1),"")</f>
        <v>6.203658536585365</v>
      </c>
      <c r="AP39" s="225"/>
      <c r="AQ39" s="200"/>
      <c r="AR39" s="205"/>
      <c r="AS39" s="206"/>
    </row>
    <row r="40" spans="1:45" s="201" customFormat="1" ht="15">
      <c r="A40" s="200">
        <v>34</v>
      </c>
      <c r="B40" s="274"/>
      <c r="C40" s="349" t="s">
        <v>288</v>
      </c>
      <c r="D40" s="359" t="s">
        <v>252</v>
      </c>
      <c r="E40" s="359">
        <v>1997</v>
      </c>
      <c r="F40" s="360" t="s">
        <v>135</v>
      </c>
      <c r="G40" s="383">
        <v>3</v>
      </c>
      <c r="H40" s="360" t="s">
        <v>31</v>
      </c>
      <c r="I40" s="359">
        <v>1391032</v>
      </c>
      <c r="J40" s="273">
        <v>1</v>
      </c>
      <c r="K40" s="352" t="s">
        <v>302</v>
      </c>
      <c r="L40" s="272"/>
      <c r="M40" s="358" t="s">
        <v>159</v>
      </c>
      <c r="N40" s="352" t="s">
        <v>282</v>
      </c>
      <c r="O40" s="276"/>
      <c r="P40" s="245"/>
      <c r="Q40" s="202" t="s">
        <v>292</v>
      </c>
      <c r="R40" s="245"/>
      <c r="S40" s="203"/>
      <c r="T40" s="245"/>
      <c r="U40" s="203" t="s">
        <v>292</v>
      </c>
      <c r="V40" s="245"/>
      <c r="W40" s="203" t="s">
        <v>292</v>
      </c>
      <c r="X40" s="278"/>
      <c r="Y40" s="203"/>
      <c r="Z40" s="278"/>
      <c r="AA40" s="203"/>
      <c r="AB40" s="348">
        <v>0.05535879629629629</v>
      </c>
      <c r="AC40" s="250">
        <f t="shared" si="10"/>
        <v>0</v>
      </c>
      <c r="AD40" s="346">
        <f t="shared" si="11"/>
        <v>0.05535879629629629</v>
      </c>
      <c r="AE40" s="284">
        <f t="shared" si="12"/>
        <v>3</v>
      </c>
      <c r="AF40" s="285">
        <f t="shared" si="13"/>
        <v>0.0625</v>
      </c>
      <c r="AG40" s="229"/>
      <c r="AH40" s="289">
        <f t="shared" si="4"/>
        <v>0.11785879629629628</v>
      </c>
      <c r="AI40" s="290">
        <f t="shared" si="14"/>
        <v>0.11785879629629628</v>
      </c>
      <c r="AJ40" s="204">
        <f t="shared" si="15"/>
        <v>0</v>
      </c>
      <c r="AK40" s="257">
        <f t="shared" si="16"/>
        <v>3</v>
      </c>
      <c r="AL40" s="288">
        <f t="shared" si="17"/>
        <v>0.09887731481481479</v>
      </c>
      <c r="AM40" s="236">
        <v>34</v>
      </c>
      <c r="AN40" s="237" t="e">
        <f>IF(ISNA(VLOOKUP(AM40,#REF!,2,0)),0,VLOOKUP(AM40,#REF!,2,0))</f>
        <v>#REF!</v>
      </c>
      <c r="AO40" s="261">
        <f t="shared" si="18"/>
        <v>6.209146341463414</v>
      </c>
      <c r="AP40" s="225"/>
      <c r="AQ40" s="200"/>
      <c r="AR40" s="205"/>
      <c r="AS40" s="206"/>
    </row>
    <row r="41" spans="1:45" s="201" customFormat="1" ht="15">
      <c r="A41" s="200">
        <v>35</v>
      </c>
      <c r="B41" s="274"/>
      <c r="C41" s="349" t="s">
        <v>288</v>
      </c>
      <c r="D41" s="294" t="s">
        <v>244</v>
      </c>
      <c r="E41" s="335">
        <v>1986</v>
      </c>
      <c r="F41" s="360" t="s">
        <v>135</v>
      </c>
      <c r="G41" s="383">
        <v>3</v>
      </c>
      <c r="H41" s="293" t="s">
        <v>31</v>
      </c>
      <c r="I41" s="273">
        <v>6104995</v>
      </c>
      <c r="J41" s="273">
        <v>12</v>
      </c>
      <c r="K41" s="294" t="s">
        <v>305</v>
      </c>
      <c r="L41" s="272"/>
      <c r="M41" s="342" t="s">
        <v>275</v>
      </c>
      <c r="N41" s="294" t="s">
        <v>281</v>
      </c>
      <c r="O41" s="276"/>
      <c r="P41" s="245"/>
      <c r="Q41" s="202" t="s">
        <v>292</v>
      </c>
      <c r="R41" s="245"/>
      <c r="S41" s="203" t="s">
        <v>292</v>
      </c>
      <c r="T41" s="245"/>
      <c r="U41" s="203" t="s">
        <v>292</v>
      </c>
      <c r="V41" s="245"/>
      <c r="W41" s="203"/>
      <c r="X41" s="278"/>
      <c r="Y41" s="203"/>
      <c r="Z41" s="278"/>
      <c r="AA41" s="203"/>
      <c r="AB41" s="348">
        <v>0.05644675925925926</v>
      </c>
      <c r="AC41" s="250">
        <f t="shared" si="10"/>
        <v>0</v>
      </c>
      <c r="AD41" s="346">
        <f t="shared" si="11"/>
        <v>0.05644675925925926</v>
      </c>
      <c r="AE41" s="284">
        <f t="shared" si="12"/>
        <v>3</v>
      </c>
      <c r="AF41" s="285">
        <f t="shared" si="13"/>
        <v>0.0625</v>
      </c>
      <c r="AG41" s="229"/>
      <c r="AH41" s="289">
        <f t="shared" si="4"/>
        <v>0.11894675925925927</v>
      </c>
      <c r="AI41" s="290">
        <f t="shared" si="14"/>
        <v>0.11894675925925927</v>
      </c>
      <c r="AJ41" s="204">
        <f t="shared" si="15"/>
        <v>0</v>
      </c>
      <c r="AK41" s="257">
        <f t="shared" si="16"/>
        <v>3</v>
      </c>
      <c r="AL41" s="288">
        <f t="shared" si="17"/>
        <v>0.09996527777777778</v>
      </c>
      <c r="AM41" s="236">
        <v>35</v>
      </c>
      <c r="AN41" s="237" t="e">
        <f>IF(ISNA(VLOOKUP(AM41,#REF!,2,0)),0,VLOOKUP(AM41,#REF!,2,0))</f>
        <v>#REF!</v>
      </c>
      <c r="AO41" s="261">
        <f t="shared" si="18"/>
        <v>6.2664634146341465</v>
      </c>
      <c r="AP41" s="225"/>
      <c r="AQ41" s="200"/>
      <c r="AR41" s="205"/>
      <c r="AS41" s="206"/>
    </row>
    <row r="42" spans="1:45" s="201" customFormat="1" ht="15">
      <c r="A42" s="200">
        <v>36</v>
      </c>
      <c r="B42" s="274"/>
      <c r="C42" s="349"/>
      <c r="D42" s="294" t="s">
        <v>250</v>
      </c>
      <c r="E42" s="335">
        <v>1990</v>
      </c>
      <c r="F42" s="360" t="s">
        <v>135</v>
      </c>
      <c r="G42" s="383">
        <v>3</v>
      </c>
      <c r="H42" s="293" t="s">
        <v>31</v>
      </c>
      <c r="I42" s="273">
        <v>1391046</v>
      </c>
      <c r="J42" s="273">
        <v>9</v>
      </c>
      <c r="K42" s="294" t="s">
        <v>280</v>
      </c>
      <c r="L42" s="272"/>
      <c r="M42" s="342" t="s">
        <v>280</v>
      </c>
      <c r="N42" s="339" t="s">
        <v>287</v>
      </c>
      <c r="O42" s="276"/>
      <c r="P42" s="245"/>
      <c r="Q42" s="202"/>
      <c r="R42" s="245"/>
      <c r="S42" s="203"/>
      <c r="T42" s="245"/>
      <c r="U42" s="203" t="s">
        <v>292</v>
      </c>
      <c r="V42" s="245"/>
      <c r="W42" s="203" t="s">
        <v>292</v>
      </c>
      <c r="X42" s="278"/>
      <c r="Y42" s="203" t="s">
        <v>292</v>
      </c>
      <c r="Z42" s="278"/>
      <c r="AA42" s="203"/>
      <c r="AB42" s="348">
        <v>0.056921296296296296</v>
      </c>
      <c r="AC42" s="250">
        <f t="shared" si="10"/>
        <v>0</v>
      </c>
      <c r="AD42" s="346">
        <f t="shared" si="11"/>
        <v>0.056921296296296296</v>
      </c>
      <c r="AE42" s="284">
        <f t="shared" si="12"/>
        <v>3</v>
      </c>
      <c r="AF42" s="285">
        <f t="shared" si="13"/>
        <v>0.0625</v>
      </c>
      <c r="AG42" s="229"/>
      <c r="AH42" s="289">
        <f t="shared" si="4"/>
        <v>0.1194212962962963</v>
      </c>
      <c r="AI42" s="290">
        <f t="shared" si="14"/>
        <v>0.1194212962962963</v>
      </c>
      <c r="AJ42" s="204">
        <f t="shared" si="15"/>
        <v>0</v>
      </c>
      <c r="AK42" s="257">
        <f t="shared" si="16"/>
        <v>3</v>
      </c>
      <c r="AL42" s="288">
        <f t="shared" si="17"/>
        <v>0.10043981481481482</v>
      </c>
      <c r="AM42" s="236">
        <v>36</v>
      </c>
      <c r="AN42" s="237" t="e">
        <f>IF(ISNA(VLOOKUP(AM42,#REF!,2,0)),0,VLOOKUP(AM42,#REF!,2,0))</f>
        <v>#REF!</v>
      </c>
      <c r="AO42" s="261">
        <f t="shared" si="18"/>
        <v>6.291463414634147</v>
      </c>
      <c r="AP42" s="225"/>
      <c r="AQ42" s="200"/>
      <c r="AR42" s="205"/>
      <c r="AS42" s="206"/>
    </row>
    <row r="43" spans="1:45" s="201" customFormat="1" ht="15">
      <c r="A43" s="200">
        <v>37</v>
      </c>
      <c r="B43" s="274"/>
      <c r="C43" s="349"/>
      <c r="D43" s="294" t="s">
        <v>247</v>
      </c>
      <c r="E43" s="335">
        <v>1995</v>
      </c>
      <c r="F43" s="360" t="s">
        <v>135</v>
      </c>
      <c r="G43" s="383">
        <v>3</v>
      </c>
      <c r="H43" s="293" t="s">
        <v>31</v>
      </c>
      <c r="I43" s="273">
        <v>1391041</v>
      </c>
      <c r="J43" s="273">
        <v>8</v>
      </c>
      <c r="K43" s="294" t="s">
        <v>304</v>
      </c>
      <c r="L43" s="272"/>
      <c r="M43" s="342" t="s">
        <v>279</v>
      </c>
      <c r="N43" s="339" t="s">
        <v>286</v>
      </c>
      <c r="O43" s="276"/>
      <c r="P43" s="245"/>
      <c r="Q43" s="202"/>
      <c r="R43" s="245"/>
      <c r="S43" s="203" t="s">
        <v>292</v>
      </c>
      <c r="T43" s="245"/>
      <c r="U43" s="203" t="s">
        <v>292</v>
      </c>
      <c r="V43" s="245"/>
      <c r="W43" s="203" t="s">
        <v>292</v>
      </c>
      <c r="X43" s="278"/>
      <c r="Y43" s="203"/>
      <c r="Z43" s="278"/>
      <c r="AA43" s="203"/>
      <c r="AB43" s="348">
        <v>0.05732638888888889</v>
      </c>
      <c r="AC43" s="250">
        <f t="shared" si="10"/>
        <v>0</v>
      </c>
      <c r="AD43" s="346">
        <f t="shared" si="11"/>
        <v>0.05732638888888889</v>
      </c>
      <c r="AE43" s="284">
        <f t="shared" si="12"/>
        <v>3</v>
      </c>
      <c r="AF43" s="285">
        <f t="shared" si="13"/>
        <v>0.0625</v>
      </c>
      <c r="AG43" s="229"/>
      <c r="AH43" s="289">
        <f t="shared" si="4"/>
        <v>0.11982638888888889</v>
      </c>
      <c r="AI43" s="290">
        <f t="shared" si="14"/>
        <v>0.11982638888888889</v>
      </c>
      <c r="AJ43" s="204">
        <f t="shared" si="15"/>
        <v>0</v>
      </c>
      <c r="AK43" s="257">
        <f t="shared" si="16"/>
        <v>3</v>
      </c>
      <c r="AL43" s="288">
        <f t="shared" si="17"/>
        <v>0.1008449074074074</v>
      </c>
      <c r="AM43" s="236">
        <v>37</v>
      </c>
      <c r="AN43" s="237" t="e">
        <f>IF(ISNA(VLOOKUP(AM43,#REF!,2,0)),0,VLOOKUP(AM43,#REF!,2,0))</f>
        <v>#REF!</v>
      </c>
      <c r="AO43" s="261">
        <f t="shared" si="18"/>
        <v>6.31280487804878</v>
      </c>
      <c r="AP43" s="225"/>
      <c r="AQ43" s="200"/>
      <c r="AR43" s="205"/>
      <c r="AS43" s="206"/>
    </row>
    <row r="44" spans="1:45" s="201" customFormat="1" ht="15">
      <c r="A44" s="200">
        <v>38</v>
      </c>
      <c r="B44" s="274"/>
      <c r="C44" s="349" t="s">
        <v>288</v>
      </c>
      <c r="D44" s="359" t="s">
        <v>265</v>
      </c>
      <c r="E44" s="359">
        <v>1961</v>
      </c>
      <c r="F44" s="360" t="s">
        <v>135</v>
      </c>
      <c r="G44" s="383">
        <v>3</v>
      </c>
      <c r="H44" s="360" t="s">
        <v>31</v>
      </c>
      <c r="I44" s="359">
        <v>1391045</v>
      </c>
      <c r="J44" s="273">
        <v>5</v>
      </c>
      <c r="K44" s="351" t="s">
        <v>276</v>
      </c>
      <c r="L44" s="272"/>
      <c r="M44" s="340" t="s">
        <v>276</v>
      </c>
      <c r="N44" s="351" t="s">
        <v>284</v>
      </c>
      <c r="O44" s="276"/>
      <c r="P44" s="245"/>
      <c r="Q44" s="202" t="s">
        <v>292</v>
      </c>
      <c r="R44" s="245"/>
      <c r="S44" s="203" t="s">
        <v>292</v>
      </c>
      <c r="T44" s="245"/>
      <c r="U44" s="203"/>
      <c r="V44" s="245"/>
      <c r="W44" s="203" t="s">
        <v>292</v>
      </c>
      <c r="X44" s="278"/>
      <c r="Y44" s="203"/>
      <c r="Z44" s="278"/>
      <c r="AA44" s="203"/>
      <c r="AB44" s="348">
        <v>0.057881944444444444</v>
      </c>
      <c r="AC44" s="250">
        <f t="shared" si="10"/>
        <v>0</v>
      </c>
      <c r="AD44" s="346">
        <f t="shared" si="11"/>
        <v>0.057881944444444444</v>
      </c>
      <c r="AE44" s="284">
        <f t="shared" si="12"/>
        <v>3</v>
      </c>
      <c r="AF44" s="285">
        <f t="shared" si="13"/>
        <v>0.0625</v>
      </c>
      <c r="AG44" s="229"/>
      <c r="AH44" s="289">
        <f t="shared" si="4"/>
        <v>0.12038194444444444</v>
      </c>
      <c r="AI44" s="290">
        <f t="shared" si="14"/>
        <v>0.12038194444444444</v>
      </c>
      <c r="AJ44" s="204">
        <f t="shared" si="15"/>
        <v>0</v>
      </c>
      <c r="AK44" s="257">
        <f t="shared" si="16"/>
        <v>3</v>
      </c>
      <c r="AL44" s="288">
        <f t="shared" si="17"/>
        <v>0.10140046296296296</v>
      </c>
      <c r="AM44" s="236">
        <v>38</v>
      </c>
      <c r="AN44" s="237" t="e">
        <f>IF(ISNA(VLOOKUP(AM44,#REF!,2,0)),0,VLOOKUP(AM44,#REF!,2,0))</f>
        <v>#REF!</v>
      </c>
      <c r="AO44" s="261">
        <f t="shared" si="18"/>
        <v>6.342073170731707</v>
      </c>
      <c r="AP44" s="225"/>
      <c r="AQ44" s="200"/>
      <c r="AR44" s="205"/>
      <c r="AS44" s="206"/>
    </row>
    <row r="45" spans="1:45" s="201" customFormat="1" ht="15">
      <c r="A45" s="200">
        <v>39</v>
      </c>
      <c r="B45" s="274"/>
      <c r="C45" s="349" t="s">
        <v>288</v>
      </c>
      <c r="D45" s="294" t="s">
        <v>253</v>
      </c>
      <c r="E45" s="335">
        <v>1986</v>
      </c>
      <c r="F45" s="360" t="s">
        <v>135</v>
      </c>
      <c r="G45" s="383">
        <v>3</v>
      </c>
      <c r="H45" s="293" t="s">
        <v>31</v>
      </c>
      <c r="I45" s="273">
        <v>6104996</v>
      </c>
      <c r="J45" s="273">
        <v>12</v>
      </c>
      <c r="K45" s="294" t="s">
        <v>305</v>
      </c>
      <c r="L45" s="272"/>
      <c r="M45" s="342" t="s">
        <v>275</v>
      </c>
      <c r="N45" s="294" t="s">
        <v>281</v>
      </c>
      <c r="O45" s="276"/>
      <c r="P45" s="245"/>
      <c r="Q45" s="202" t="s">
        <v>292</v>
      </c>
      <c r="R45" s="245"/>
      <c r="S45" s="203"/>
      <c r="T45" s="245"/>
      <c r="U45" s="203" t="s">
        <v>292</v>
      </c>
      <c r="V45" s="245"/>
      <c r="W45" s="203" t="s">
        <v>292</v>
      </c>
      <c r="X45" s="278"/>
      <c r="Y45" s="203"/>
      <c r="Z45" s="278"/>
      <c r="AA45" s="203"/>
      <c r="AB45" s="348">
        <v>0.05922453703703704</v>
      </c>
      <c r="AC45" s="250">
        <f t="shared" si="10"/>
        <v>0</v>
      </c>
      <c r="AD45" s="346">
        <f t="shared" si="11"/>
        <v>0.05922453703703704</v>
      </c>
      <c r="AE45" s="284">
        <f t="shared" si="12"/>
        <v>3</v>
      </c>
      <c r="AF45" s="285">
        <f t="shared" si="13"/>
        <v>0.0625</v>
      </c>
      <c r="AG45" s="229"/>
      <c r="AH45" s="289">
        <f t="shared" si="4"/>
        <v>0.12172453703703703</v>
      </c>
      <c r="AI45" s="290">
        <f t="shared" si="14"/>
        <v>0.12172453703703703</v>
      </c>
      <c r="AJ45" s="204">
        <f t="shared" si="15"/>
        <v>0</v>
      </c>
      <c r="AK45" s="257">
        <f t="shared" si="16"/>
        <v>3</v>
      </c>
      <c r="AL45" s="288">
        <f t="shared" si="17"/>
        <v>0.10274305555555555</v>
      </c>
      <c r="AM45" s="236">
        <v>39</v>
      </c>
      <c r="AN45" s="237" t="e">
        <f>IF(ISNA(VLOOKUP(AM45,#REF!,2,0)),0,VLOOKUP(AM45,#REF!,2,0))</f>
        <v>#REF!</v>
      </c>
      <c r="AO45" s="261">
        <f t="shared" si="18"/>
        <v>6.412804878048781</v>
      </c>
      <c r="AP45" s="225"/>
      <c r="AQ45" s="200"/>
      <c r="AR45" s="205"/>
      <c r="AS45" s="206"/>
    </row>
    <row r="46" spans="1:43" s="201" customFormat="1" ht="15">
      <c r="A46" s="298">
        <v>40</v>
      </c>
      <c r="B46" s="275"/>
      <c r="C46" s="349"/>
      <c r="D46" s="294" t="s">
        <v>258</v>
      </c>
      <c r="E46" s="335">
        <v>1990</v>
      </c>
      <c r="F46" s="360" t="s">
        <v>135</v>
      </c>
      <c r="G46" s="383">
        <v>3</v>
      </c>
      <c r="H46" s="293" t="s">
        <v>31</v>
      </c>
      <c r="I46" s="273">
        <v>1390977</v>
      </c>
      <c r="J46" s="273">
        <v>9</v>
      </c>
      <c r="K46" s="294" t="s">
        <v>280</v>
      </c>
      <c r="L46" s="272"/>
      <c r="M46" s="342" t="s">
        <v>280</v>
      </c>
      <c r="N46" s="339" t="s">
        <v>287</v>
      </c>
      <c r="O46" s="276"/>
      <c r="P46" s="245"/>
      <c r="Q46" s="202"/>
      <c r="R46" s="245"/>
      <c r="S46" s="203" t="s">
        <v>292</v>
      </c>
      <c r="T46" s="245"/>
      <c r="U46" s="203" t="s">
        <v>292</v>
      </c>
      <c r="V46" s="245"/>
      <c r="W46" s="203" t="s">
        <v>292</v>
      </c>
      <c r="X46" s="278"/>
      <c r="Y46" s="203"/>
      <c r="Z46" s="278"/>
      <c r="AA46" s="203"/>
      <c r="AB46" s="348">
        <v>0.06130787037037037</v>
      </c>
      <c r="AC46" s="250">
        <f t="shared" si="10"/>
        <v>0</v>
      </c>
      <c r="AD46" s="346">
        <f t="shared" si="11"/>
        <v>0.06130787037037037</v>
      </c>
      <c r="AE46" s="284">
        <f t="shared" si="12"/>
        <v>3</v>
      </c>
      <c r="AF46" s="285">
        <f t="shared" si="13"/>
        <v>0.0625</v>
      </c>
      <c r="AG46" s="229"/>
      <c r="AH46" s="289">
        <f t="shared" si="4"/>
        <v>0.12380787037037036</v>
      </c>
      <c r="AI46" s="290">
        <f t="shared" si="14"/>
        <v>0.12380787037037036</v>
      </c>
      <c r="AJ46" s="204">
        <f t="shared" si="15"/>
        <v>0</v>
      </c>
      <c r="AK46" s="257">
        <f t="shared" si="16"/>
        <v>3</v>
      </c>
      <c r="AL46" s="288">
        <f t="shared" si="17"/>
        <v>0.10482638888888887</v>
      </c>
      <c r="AM46" s="236">
        <v>40</v>
      </c>
      <c r="AN46" s="237" t="e">
        <f>IF(ISNA(VLOOKUP(AM46,#REF!,2,0)),0,VLOOKUP(AM46,#REF!,2,0))</f>
        <v>#REF!</v>
      </c>
      <c r="AO46" s="261">
        <f t="shared" si="18"/>
        <v>6.522560975609756</v>
      </c>
      <c r="AP46" s="225"/>
      <c r="AQ46" s="200"/>
    </row>
    <row r="47" spans="1:45" s="201" customFormat="1" ht="15">
      <c r="A47" s="200">
        <v>41</v>
      </c>
      <c r="B47" s="275"/>
      <c r="C47" s="349"/>
      <c r="D47" s="294" t="s">
        <v>273</v>
      </c>
      <c r="E47" s="335">
        <v>1995</v>
      </c>
      <c r="F47" s="360" t="s">
        <v>135</v>
      </c>
      <c r="G47" s="383">
        <v>3</v>
      </c>
      <c r="H47" s="293" t="s">
        <v>31</v>
      </c>
      <c r="I47" s="273">
        <v>1390973</v>
      </c>
      <c r="J47" s="273">
        <v>8</v>
      </c>
      <c r="K47" s="294" t="s">
        <v>304</v>
      </c>
      <c r="L47" s="272"/>
      <c r="M47" s="342" t="s">
        <v>279</v>
      </c>
      <c r="N47" s="339" t="s">
        <v>286</v>
      </c>
      <c r="O47" s="276"/>
      <c r="P47" s="245"/>
      <c r="Q47" s="202"/>
      <c r="R47" s="245"/>
      <c r="S47" s="203" t="s">
        <v>292</v>
      </c>
      <c r="T47" s="245"/>
      <c r="U47" s="203" t="s">
        <v>292</v>
      </c>
      <c r="V47" s="245"/>
      <c r="W47" s="203" t="s">
        <v>292</v>
      </c>
      <c r="X47" s="278"/>
      <c r="Y47" s="203"/>
      <c r="Z47" s="278"/>
      <c r="AA47" s="203"/>
      <c r="AB47" s="348">
        <v>0.06200231481481481</v>
      </c>
      <c r="AC47" s="250">
        <f t="shared" si="10"/>
        <v>0</v>
      </c>
      <c r="AD47" s="346">
        <f t="shared" si="11"/>
        <v>0.06200231481481481</v>
      </c>
      <c r="AE47" s="284">
        <f t="shared" si="12"/>
        <v>3</v>
      </c>
      <c r="AF47" s="285">
        <f t="shared" si="13"/>
        <v>0.0625</v>
      </c>
      <c r="AG47" s="229"/>
      <c r="AH47" s="289">
        <f t="shared" si="4"/>
        <v>0.1245023148148148</v>
      </c>
      <c r="AI47" s="290">
        <f t="shared" si="14"/>
        <v>0.1245023148148148</v>
      </c>
      <c r="AJ47" s="204">
        <f t="shared" si="15"/>
        <v>0</v>
      </c>
      <c r="AK47" s="257">
        <f t="shared" si="16"/>
        <v>3</v>
      </c>
      <c r="AL47" s="288">
        <f t="shared" si="17"/>
        <v>0.10552083333333331</v>
      </c>
      <c r="AM47" s="236">
        <v>41</v>
      </c>
      <c r="AN47" s="237" t="e">
        <f>IF(ISNA(VLOOKUP(AM47,#REF!,2,0)),0,VLOOKUP(AM47,#REF!,2,0))</f>
        <v>#REF!</v>
      </c>
      <c r="AO47" s="261">
        <f t="shared" si="18"/>
        <v>6.559146341463414</v>
      </c>
      <c r="AP47" s="225"/>
      <c r="AQ47" s="200"/>
      <c r="AR47" s="205"/>
      <c r="AS47" s="206"/>
    </row>
    <row r="48" spans="1:45" s="201" customFormat="1" ht="15">
      <c r="A48" s="200">
        <v>42</v>
      </c>
      <c r="B48" s="274"/>
      <c r="C48" s="349" t="s">
        <v>288</v>
      </c>
      <c r="D48" s="359" t="s">
        <v>254</v>
      </c>
      <c r="E48" s="359">
        <v>1998</v>
      </c>
      <c r="F48" s="360" t="s">
        <v>135</v>
      </c>
      <c r="G48" s="383">
        <v>3</v>
      </c>
      <c r="H48" s="360" t="s">
        <v>31</v>
      </c>
      <c r="I48" s="359">
        <v>1391040</v>
      </c>
      <c r="J48" s="273">
        <v>5</v>
      </c>
      <c r="K48" s="351" t="s">
        <v>276</v>
      </c>
      <c r="L48" s="272"/>
      <c r="M48" s="340" t="s">
        <v>276</v>
      </c>
      <c r="N48" s="351" t="s">
        <v>284</v>
      </c>
      <c r="O48" s="276"/>
      <c r="P48" s="245"/>
      <c r="Q48" s="202" t="s">
        <v>292</v>
      </c>
      <c r="R48" s="245"/>
      <c r="S48" s="203"/>
      <c r="T48" s="245"/>
      <c r="U48" s="203" t="s">
        <v>292</v>
      </c>
      <c r="V48" s="245"/>
      <c r="W48" s="203"/>
      <c r="X48" s="278"/>
      <c r="Y48" s="203" t="s">
        <v>292</v>
      </c>
      <c r="Z48" s="278"/>
      <c r="AA48" s="203"/>
      <c r="AB48" s="348">
        <v>0.06335648148148149</v>
      </c>
      <c r="AC48" s="250">
        <f t="shared" si="10"/>
        <v>0</v>
      </c>
      <c r="AD48" s="346">
        <f t="shared" si="11"/>
        <v>0.06335648148148149</v>
      </c>
      <c r="AE48" s="284">
        <f t="shared" si="12"/>
        <v>3</v>
      </c>
      <c r="AF48" s="285">
        <f t="shared" si="13"/>
        <v>0.0625</v>
      </c>
      <c r="AG48" s="229"/>
      <c r="AH48" s="289">
        <f t="shared" si="4"/>
        <v>0.12585648148148149</v>
      </c>
      <c r="AI48" s="290">
        <f t="shared" si="14"/>
        <v>0.12585648148148149</v>
      </c>
      <c r="AJ48" s="204">
        <f t="shared" si="15"/>
        <v>0</v>
      </c>
      <c r="AK48" s="257">
        <f t="shared" si="16"/>
        <v>3</v>
      </c>
      <c r="AL48" s="288">
        <f t="shared" si="17"/>
        <v>0.106875</v>
      </c>
      <c r="AM48" s="236">
        <v>42</v>
      </c>
      <c r="AN48" s="237" t="e">
        <f>IF(ISNA(VLOOKUP(AM48,#REF!,2,0)),0,VLOOKUP(AM48,#REF!,2,0))</f>
        <v>#REF!</v>
      </c>
      <c r="AO48" s="261">
        <f t="shared" si="18"/>
        <v>6.630487804878049</v>
      </c>
      <c r="AP48" s="225"/>
      <c r="AQ48" s="200"/>
      <c r="AR48" s="205"/>
      <c r="AS48" s="206"/>
    </row>
    <row r="49" spans="1:45" s="201" customFormat="1" ht="15">
      <c r="A49" s="200">
        <v>43</v>
      </c>
      <c r="B49" s="275"/>
      <c r="C49" s="349"/>
      <c r="D49" s="294" t="s">
        <v>256</v>
      </c>
      <c r="E49" s="335">
        <v>1996</v>
      </c>
      <c r="F49" s="360" t="s">
        <v>135</v>
      </c>
      <c r="G49" s="383">
        <v>3</v>
      </c>
      <c r="H49" s="293" t="s">
        <v>31</v>
      </c>
      <c r="I49" s="273">
        <v>1391043</v>
      </c>
      <c r="J49" s="273">
        <v>8</v>
      </c>
      <c r="K49" s="294" t="s">
        <v>304</v>
      </c>
      <c r="L49" s="272"/>
      <c r="M49" s="342" t="s">
        <v>279</v>
      </c>
      <c r="N49" s="339" t="s">
        <v>286</v>
      </c>
      <c r="O49" s="276"/>
      <c r="P49" s="245"/>
      <c r="Q49" s="202"/>
      <c r="R49" s="245"/>
      <c r="S49" s="203" t="s">
        <v>292</v>
      </c>
      <c r="T49" s="245"/>
      <c r="U49" s="203"/>
      <c r="V49" s="245"/>
      <c r="W49" s="203" t="s">
        <v>292</v>
      </c>
      <c r="X49" s="278"/>
      <c r="Y49" s="203" t="s">
        <v>292</v>
      </c>
      <c r="Z49" s="278"/>
      <c r="AA49" s="203"/>
      <c r="AB49" s="348">
        <v>0.06439814814814815</v>
      </c>
      <c r="AC49" s="250">
        <f t="shared" si="10"/>
        <v>0</v>
      </c>
      <c r="AD49" s="346">
        <f t="shared" si="11"/>
        <v>0.06439814814814815</v>
      </c>
      <c r="AE49" s="284">
        <f t="shared" si="12"/>
        <v>3</v>
      </c>
      <c r="AF49" s="285">
        <f t="shared" si="13"/>
        <v>0.0625</v>
      </c>
      <c r="AG49" s="229"/>
      <c r="AH49" s="289">
        <f t="shared" si="4"/>
        <v>0.12689814814814815</v>
      </c>
      <c r="AI49" s="290">
        <f t="shared" si="14"/>
        <v>0.12689814814814815</v>
      </c>
      <c r="AJ49" s="204">
        <f t="shared" si="15"/>
        <v>0</v>
      </c>
      <c r="AK49" s="257">
        <f t="shared" si="16"/>
        <v>3</v>
      </c>
      <c r="AL49" s="288">
        <f t="shared" si="17"/>
        <v>0.10791666666666666</v>
      </c>
      <c r="AM49" s="236">
        <v>43</v>
      </c>
      <c r="AN49" s="237" t="e">
        <f>IF(ISNA(VLOOKUP(AM49,#REF!,2,0)),0,VLOOKUP(AM49,#REF!,2,0))</f>
        <v>#REF!</v>
      </c>
      <c r="AO49" s="261">
        <f t="shared" si="18"/>
        <v>6.685365853658537</v>
      </c>
      <c r="AP49" s="225"/>
      <c r="AQ49" s="200"/>
      <c r="AR49" s="205"/>
      <c r="AS49" s="206"/>
    </row>
    <row r="50" spans="1:45" s="201" customFormat="1" ht="15">
      <c r="A50" s="200">
        <v>44</v>
      </c>
      <c r="B50" s="274"/>
      <c r="C50" s="349"/>
      <c r="D50" s="294" t="s">
        <v>267</v>
      </c>
      <c r="E50" s="335">
        <v>1990</v>
      </c>
      <c r="F50" s="360" t="s">
        <v>135</v>
      </c>
      <c r="G50" s="383">
        <v>3</v>
      </c>
      <c r="H50" s="293" t="s">
        <v>31</v>
      </c>
      <c r="I50" s="273">
        <v>1390976</v>
      </c>
      <c r="J50" s="273">
        <v>9</v>
      </c>
      <c r="K50" s="294" t="s">
        <v>280</v>
      </c>
      <c r="L50" s="272"/>
      <c r="M50" s="342" t="s">
        <v>280</v>
      </c>
      <c r="N50" s="339" t="s">
        <v>287</v>
      </c>
      <c r="O50" s="276"/>
      <c r="P50" s="245"/>
      <c r="Q50" s="202"/>
      <c r="R50" s="245"/>
      <c r="S50" s="203" t="s">
        <v>292</v>
      </c>
      <c r="T50" s="245"/>
      <c r="U50" s="203"/>
      <c r="V50" s="245"/>
      <c r="W50" s="203" t="s">
        <v>292</v>
      </c>
      <c r="X50" s="278"/>
      <c r="Y50" s="203" t="s">
        <v>292</v>
      </c>
      <c r="Z50" s="278"/>
      <c r="AA50" s="203"/>
      <c r="AB50" s="348">
        <v>0.06510416666666667</v>
      </c>
      <c r="AC50" s="250">
        <f t="shared" si="10"/>
        <v>0</v>
      </c>
      <c r="AD50" s="346">
        <f t="shared" si="11"/>
        <v>0.06510416666666667</v>
      </c>
      <c r="AE50" s="284">
        <f t="shared" si="12"/>
        <v>3</v>
      </c>
      <c r="AF50" s="285">
        <f t="shared" si="13"/>
        <v>0.0625</v>
      </c>
      <c r="AG50" s="229"/>
      <c r="AH50" s="289">
        <f t="shared" si="4"/>
        <v>0.12760416666666669</v>
      </c>
      <c r="AI50" s="290">
        <f t="shared" si="14"/>
        <v>0.12760416666666669</v>
      </c>
      <c r="AJ50" s="204">
        <f t="shared" si="15"/>
        <v>0</v>
      </c>
      <c r="AK50" s="257">
        <f t="shared" si="16"/>
        <v>3</v>
      </c>
      <c r="AL50" s="288">
        <f t="shared" si="17"/>
        <v>0.1086226851851852</v>
      </c>
      <c r="AM50" s="236">
        <v>44</v>
      </c>
      <c r="AN50" s="237" t="e">
        <f>IF(ISNA(VLOOKUP(AM50,#REF!,2,0)),0,VLOOKUP(AM50,#REF!,2,0))</f>
        <v>#REF!</v>
      </c>
      <c r="AO50" s="261">
        <f t="shared" si="18"/>
        <v>6.722560975609757</v>
      </c>
      <c r="AP50" s="225"/>
      <c r="AQ50" s="200"/>
      <c r="AR50" s="205"/>
      <c r="AS50" s="206"/>
    </row>
    <row r="51" spans="1:45" s="201" customFormat="1" ht="15">
      <c r="A51" s="200">
        <v>45</v>
      </c>
      <c r="B51" s="275"/>
      <c r="C51" s="349" t="s">
        <v>288</v>
      </c>
      <c r="D51" s="359" t="s">
        <v>271</v>
      </c>
      <c r="E51" s="359">
        <v>1989</v>
      </c>
      <c r="F51" s="360" t="s">
        <v>135</v>
      </c>
      <c r="G51" s="383">
        <v>3</v>
      </c>
      <c r="H51" s="360" t="s">
        <v>31</v>
      </c>
      <c r="I51" s="359">
        <v>1391037</v>
      </c>
      <c r="J51" s="273">
        <v>5</v>
      </c>
      <c r="K51" s="351" t="s">
        <v>276</v>
      </c>
      <c r="L51" s="272"/>
      <c r="M51" s="340" t="s">
        <v>276</v>
      </c>
      <c r="N51" s="351" t="s">
        <v>284</v>
      </c>
      <c r="O51" s="276"/>
      <c r="P51" s="245"/>
      <c r="Q51" s="202" t="s">
        <v>292</v>
      </c>
      <c r="R51" s="245"/>
      <c r="S51" s="203"/>
      <c r="T51" s="245"/>
      <c r="U51" s="203" t="s">
        <v>292</v>
      </c>
      <c r="V51" s="245"/>
      <c r="W51" s="203" t="s">
        <v>292</v>
      </c>
      <c r="X51" s="278"/>
      <c r="Y51" s="203"/>
      <c r="Z51" s="278"/>
      <c r="AA51" s="203"/>
      <c r="AB51" s="348">
        <v>0.06512731481481482</v>
      </c>
      <c r="AC51" s="250">
        <f t="shared" si="10"/>
        <v>0</v>
      </c>
      <c r="AD51" s="346">
        <f t="shared" si="11"/>
        <v>0.06512731481481482</v>
      </c>
      <c r="AE51" s="284">
        <f t="shared" si="12"/>
        <v>3</v>
      </c>
      <c r="AF51" s="285">
        <f t="shared" si="13"/>
        <v>0.0625</v>
      </c>
      <c r="AG51" s="229"/>
      <c r="AH51" s="289">
        <f t="shared" si="4"/>
        <v>0.12762731481481482</v>
      </c>
      <c r="AI51" s="290">
        <f t="shared" si="14"/>
        <v>0.12762731481481482</v>
      </c>
      <c r="AJ51" s="204">
        <f t="shared" si="15"/>
        <v>0</v>
      </c>
      <c r="AK51" s="257">
        <f t="shared" si="16"/>
        <v>3</v>
      </c>
      <c r="AL51" s="288">
        <f t="shared" si="17"/>
        <v>0.10864583333333333</v>
      </c>
      <c r="AM51" s="236">
        <v>45</v>
      </c>
      <c r="AN51" s="237" t="e">
        <f>IF(ISNA(VLOOKUP(AM51,#REF!,2,0)),0,VLOOKUP(AM51,#REF!,2,0))</f>
        <v>#REF!</v>
      </c>
      <c r="AO51" s="261">
        <f t="shared" si="18"/>
        <v>6.723780487804879</v>
      </c>
      <c r="AP51" s="225"/>
      <c r="AQ51" s="200"/>
      <c r="AR51" s="205"/>
      <c r="AS51" s="206"/>
    </row>
    <row r="52" spans="1:45" s="201" customFormat="1" ht="15">
      <c r="A52" s="200">
        <v>46</v>
      </c>
      <c r="B52" s="275"/>
      <c r="C52" s="349" t="s">
        <v>288</v>
      </c>
      <c r="D52" s="294" t="s">
        <v>270</v>
      </c>
      <c r="E52" s="335">
        <v>1996</v>
      </c>
      <c r="F52" s="360" t="s">
        <v>135</v>
      </c>
      <c r="G52" s="383">
        <v>3</v>
      </c>
      <c r="H52" s="293" t="s">
        <v>31</v>
      </c>
      <c r="I52" s="273">
        <v>1391939</v>
      </c>
      <c r="J52" s="273">
        <v>9</v>
      </c>
      <c r="K52" s="294" t="s">
        <v>280</v>
      </c>
      <c r="L52" s="272"/>
      <c r="M52" s="342" t="s">
        <v>280</v>
      </c>
      <c r="N52" s="339" t="s">
        <v>287</v>
      </c>
      <c r="O52" s="276"/>
      <c r="P52" s="245"/>
      <c r="Q52" s="202"/>
      <c r="R52" s="245"/>
      <c r="S52" s="203" t="s">
        <v>292</v>
      </c>
      <c r="T52" s="245"/>
      <c r="U52" s="203" t="s">
        <v>292</v>
      </c>
      <c r="V52" s="245"/>
      <c r="W52" s="203"/>
      <c r="X52" s="278"/>
      <c r="Y52" s="203" t="s">
        <v>292</v>
      </c>
      <c r="Z52" s="278"/>
      <c r="AA52" s="203"/>
      <c r="AB52" s="348">
        <v>0.06612268518518519</v>
      </c>
      <c r="AC52" s="250">
        <f t="shared" si="10"/>
        <v>0</v>
      </c>
      <c r="AD52" s="346">
        <f t="shared" si="11"/>
        <v>0.06612268518518519</v>
      </c>
      <c r="AE52" s="284">
        <f t="shared" si="12"/>
        <v>3</v>
      </c>
      <c r="AF52" s="285">
        <f t="shared" si="13"/>
        <v>0.0625</v>
      </c>
      <c r="AG52" s="229"/>
      <c r="AH52" s="289">
        <f t="shared" si="4"/>
        <v>0.1286226851851852</v>
      </c>
      <c r="AI52" s="290">
        <f t="shared" si="14"/>
        <v>0.1286226851851852</v>
      </c>
      <c r="AJ52" s="204">
        <f t="shared" si="15"/>
        <v>0</v>
      </c>
      <c r="AK52" s="257">
        <f t="shared" si="16"/>
        <v>3</v>
      </c>
      <c r="AL52" s="288">
        <f t="shared" si="17"/>
        <v>0.1096412037037037</v>
      </c>
      <c r="AM52" s="236">
        <v>46</v>
      </c>
      <c r="AN52" s="237" t="e">
        <f>IF(ISNA(VLOOKUP(AM52,#REF!,2,0)),0,VLOOKUP(AM52,#REF!,2,0))</f>
        <v>#REF!</v>
      </c>
      <c r="AO52" s="261">
        <f t="shared" si="18"/>
        <v>6.776219512195122</v>
      </c>
      <c r="AP52" s="225"/>
      <c r="AQ52" s="200"/>
      <c r="AR52" s="205"/>
      <c r="AS52" s="206"/>
    </row>
    <row r="53" spans="1:45" s="201" customFormat="1" ht="15">
      <c r="A53" s="200">
        <v>47</v>
      </c>
      <c r="B53" s="275"/>
      <c r="C53" s="349" t="s">
        <v>288</v>
      </c>
      <c r="D53" s="294" t="s">
        <v>274</v>
      </c>
      <c r="E53" s="335">
        <v>1996</v>
      </c>
      <c r="F53" s="360" t="s">
        <v>135</v>
      </c>
      <c r="G53" s="383">
        <v>3</v>
      </c>
      <c r="H53" s="293" t="s">
        <v>31</v>
      </c>
      <c r="I53" s="273">
        <v>1390971</v>
      </c>
      <c r="J53" s="273">
        <v>9</v>
      </c>
      <c r="K53" s="294" t="s">
        <v>280</v>
      </c>
      <c r="L53" s="272"/>
      <c r="M53" s="342" t="s">
        <v>280</v>
      </c>
      <c r="N53" s="339" t="s">
        <v>287</v>
      </c>
      <c r="O53" s="276"/>
      <c r="P53" s="245"/>
      <c r="Q53" s="202"/>
      <c r="R53" s="245"/>
      <c r="S53" s="203"/>
      <c r="T53" s="245"/>
      <c r="U53" s="203" t="s">
        <v>292</v>
      </c>
      <c r="V53" s="245"/>
      <c r="W53" s="203" t="s">
        <v>292</v>
      </c>
      <c r="X53" s="278"/>
      <c r="Y53" s="203" t="s">
        <v>292</v>
      </c>
      <c r="Z53" s="278"/>
      <c r="AA53" s="203"/>
      <c r="AB53" s="348">
        <v>0.07015046296296296</v>
      </c>
      <c r="AC53" s="250">
        <f t="shared" si="10"/>
        <v>0</v>
      </c>
      <c r="AD53" s="346">
        <f t="shared" si="11"/>
        <v>0.07015046296296296</v>
      </c>
      <c r="AE53" s="284">
        <f t="shared" si="12"/>
        <v>3</v>
      </c>
      <c r="AF53" s="285">
        <f t="shared" si="13"/>
        <v>0.0625</v>
      </c>
      <c r="AG53" s="229"/>
      <c r="AH53" s="289">
        <f t="shared" si="4"/>
        <v>0.13265046296296296</v>
      </c>
      <c r="AI53" s="290">
        <f t="shared" si="14"/>
        <v>0.13265046296296296</v>
      </c>
      <c r="AJ53" s="204">
        <f t="shared" si="15"/>
        <v>0</v>
      </c>
      <c r="AK53" s="257">
        <f t="shared" si="16"/>
        <v>3</v>
      </c>
      <c r="AL53" s="288">
        <f t="shared" si="17"/>
        <v>0.11366898148148147</v>
      </c>
      <c r="AM53" s="236">
        <v>47</v>
      </c>
      <c r="AN53" s="237" t="e">
        <f>IF(ISNA(VLOOKUP(AM53,#REF!,2,0)),0,VLOOKUP(AM53,#REF!,2,0))</f>
        <v>#REF!</v>
      </c>
      <c r="AO53" s="261">
        <f t="shared" si="18"/>
        <v>6.988414634146341</v>
      </c>
      <c r="AP53" s="225"/>
      <c r="AQ53" s="200"/>
      <c r="AR53" s="205"/>
      <c r="AS53" s="206"/>
    </row>
    <row r="54" spans="1:45" s="201" customFormat="1" ht="15">
      <c r="A54" s="200">
        <v>48</v>
      </c>
      <c r="B54" s="274"/>
      <c r="C54" s="349" t="s">
        <v>288</v>
      </c>
      <c r="D54" s="351" t="s">
        <v>192</v>
      </c>
      <c r="E54" s="351">
        <v>1991</v>
      </c>
      <c r="F54" s="347" t="s">
        <v>135</v>
      </c>
      <c r="G54" s="383">
        <v>3</v>
      </c>
      <c r="H54" s="347" t="s">
        <v>31</v>
      </c>
      <c r="I54" s="351">
        <v>1602521</v>
      </c>
      <c r="J54" s="273">
        <v>6</v>
      </c>
      <c r="K54" s="351" t="s">
        <v>311</v>
      </c>
      <c r="L54" s="272"/>
      <c r="M54" s="351" t="s">
        <v>277</v>
      </c>
      <c r="N54" s="351" t="s">
        <v>285</v>
      </c>
      <c r="O54" s="276"/>
      <c r="P54" s="245"/>
      <c r="Q54" s="202"/>
      <c r="R54" s="245"/>
      <c r="S54" s="203"/>
      <c r="T54" s="245"/>
      <c r="U54" s="203"/>
      <c r="V54" s="245"/>
      <c r="W54" s="203"/>
      <c r="X54" s="278"/>
      <c r="Y54" s="203"/>
      <c r="Z54" s="278"/>
      <c r="AA54" s="203"/>
      <c r="AB54" s="348">
        <v>0</v>
      </c>
      <c r="AC54" s="250">
        <f t="shared" si="10"/>
        <v>0</v>
      </c>
      <c r="AD54" s="346">
        <f t="shared" si="11"/>
        <v>0</v>
      </c>
      <c r="AE54" s="284">
        <f t="shared" si="12"/>
        <v>0</v>
      </c>
      <c r="AF54" s="285">
        <f t="shared" si="13"/>
      </c>
      <c r="AG54" s="229"/>
      <c r="AH54" s="295" t="s">
        <v>158</v>
      </c>
      <c r="AI54" s="290" t="str">
        <f t="shared" si="14"/>
        <v>сн с дист</v>
      </c>
      <c r="AJ54" s="204">
        <f t="shared" si="15"/>
        <v>3</v>
      </c>
      <c r="AK54" s="257">
        <f t="shared" si="16"/>
        <v>0</v>
      </c>
      <c r="AL54" s="288">
        <f t="shared" si="17"/>
      </c>
      <c r="AM54" s="236">
        <v>48</v>
      </c>
      <c r="AN54" s="237" t="e">
        <f>IF(ISNA(VLOOKUP(AM54,#REF!,2,0)),0,VLOOKUP(AM54,#REF!,2,0))</f>
        <v>#REF!</v>
      </c>
      <c r="AO54" s="261">
        <f t="shared" si="18"/>
      </c>
      <c r="AP54" s="225"/>
      <c r="AQ54" s="200"/>
      <c r="AR54" s="205"/>
      <c r="AS54" s="206"/>
    </row>
    <row r="55" spans="1:45" s="201" customFormat="1" ht="15">
      <c r="A55" s="200">
        <v>49</v>
      </c>
      <c r="B55" s="275"/>
      <c r="C55" s="349" t="s">
        <v>288</v>
      </c>
      <c r="D55" s="351" t="s">
        <v>231</v>
      </c>
      <c r="E55" s="351">
        <v>1994</v>
      </c>
      <c r="F55" s="347" t="s">
        <v>135</v>
      </c>
      <c r="G55" s="383">
        <v>3</v>
      </c>
      <c r="H55" s="347" t="s">
        <v>31</v>
      </c>
      <c r="I55" s="351">
        <v>1602549</v>
      </c>
      <c r="J55" s="273">
        <v>1</v>
      </c>
      <c r="K55" s="352" t="s">
        <v>302</v>
      </c>
      <c r="L55" s="272"/>
      <c r="M55" s="352" t="s">
        <v>159</v>
      </c>
      <c r="N55" s="352" t="s">
        <v>282</v>
      </c>
      <c r="O55" s="276"/>
      <c r="P55" s="245"/>
      <c r="Q55" s="202"/>
      <c r="R55" s="245"/>
      <c r="S55" s="203"/>
      <c r="T55" s="245"/>
      <c r="U55" s="203"/>
      <c r="V55" s="245"/>
      <c r="W55" s="203"/>
      <c r="X55" s="278"/>
      <c r="Y55" s="203"/>
      <c r="Z55" s="278"/>
      <c r="AA55" s="203"/>
      <c r="AB55" s="348">
        <v>0</v>
      </c>
      <c r="AC55" s="250">
        <f t="shared" si="10"/>
        <v>0</v>
      </c>
      <c r="AD55" s="346">
        <f t="shared" si="11"/>
        <v>0</v>
      </c>
      <c r="AE55" s="284">
        <f t="shared" si="12"/>
        <v>0</v>
      </c>
      <c r="AF55" s="285">
        <f t="shared" si="13"/>
      </c>
      <c r="AG55" s="229"/>
      <c r="AH55" s="295" t="s">
        <v>158</v>
      </c>
      <c r="AI55" s="290" t="str">
        <f t="shared" si="14"/>
        <v>сн с дист</v>
      </c>
      <c r="AJ55" s="204">
        <f t="shared" si="15"/>
        <v>3</v>
      </c>
      <c r="AK55" s="257">
        <f t="shared" si="16"/>
        <v>0</v>
      </c>
      <c r="AL55" s="288">
        <f t="shared" si="17"/>
      </c>
      <c r="AM55" s="236">
        <v>48</v>
      </c>
      <c r="AN55" s="237" t="e">
        <f>IF(ISNA(VLOOKUP(AM55,#REF!,2,0)),0,VLOOKUP(AM55,#REF!,2,0))</f>
        <v>#REF!</v>
      </c>
      <c r="AO55" s="261">
        <f t="shared" si="18"/>
      </c>
      <c r="AP55" s="225"/>
      <c r="AQ55" s="200"/>
      <c r="AR55" s="205"/>
      <c r="AS55" s="206"/>
    </row>
    <row r="56" spans="1:45" s="201" customFormat="1" ht="15">
      <c r="A56" s="200">
        <v>50</v>
      </c>
      <c r="B56" s="275"/>
      <c r="C56" s="349" t="s">
        <v>288</v>
      </c>
      <c r="D56" s="353" t="s">
        <v>243</v>
      </c>
      <c r="E56" s="349">
        <v>1962</v>
      </c>
      <c r="F56" s="349" t="s">
        <v>48</v>
      </c>
      <c r="G56" s="383">
        <v>10</v>
      </c>
      <c r="H56" s="349" t="s">
        <v>31</v>
      </c>
      <c r="I56" s="353">
        <v>2018068</v>
      </c>
      <c r="J56" s="273">
        <v>2</v>
      </c>
      <c r="K56" s="352" t="s">
        <v>278</v>
      </c>
      <c r="L56" s="272"/>
      <c r="M56" s="352" t="s">
        <v>278</v>
      </c>
      <c r="N56" s="352" t="s">
        <v>243</v>
      </c>
      <c r="O56" s="276"/>
      <c r="P56" s="245"/>
      <c r="Q56" s="202"/>
      <c r="R56" s="245"/>
      <c r="S56" s="203"/>
      <c r="T56" s="245"/>
      <c r="U56" s="203"/>
      <c r="V56" s="245"/>
      <c r="W56" s="203"/>
      <c r="X56" s="278"/>
      <c r="Y56" s="203"/>
      <c r="Z56" s="278"/>
      <c r="AA56" s="203"/>
      <c r="AB56" s="348">
        <v>0</v>
      </c>
      <c r="AC56" s="250">
        <f t="shared" si="10"/>
        <v>0</v>
      </c>
      <c r="AD56" s="346">
        <f t="shared" si="11"/>
        <v>0</v>
      </c>
      <c r="AE56" s="284">
        <f t="shared" si="12"/>
        <v>0</v>
      </c>
      <c r="AF56" s="285">
        <f t="shared" si="13"/>
      </c>
      <c r="AG56" s="229"/>
      <c r="AH56" s="295" t="s">
        <v>158</v>
      </c>
      <c r="AI56" s="290" t="str">
        <f t="shared" si="14"/>
        <v>сн с дист</v>
      </c>
      <c r="AJ56" s="204">
        <f t="shared" si="15"/>
        <v>3</v>
      </c>
      <c r="AK56" s="257">
        <f t="shared" si="16"/>
        <v>0</v>
      </c>
      <c r="AL56" s="288">
        <f t="shared" si="17"/>
      </c>
      <c r="AM56" s="236">
        <v>48</v>
      </c>
      <c r="AN56" s="237" t="e">
        <f>IF(ISNA(VLOOKUP(AM56,#REF!,2,0)),0,VLOOKUP(AM56,#REF!,2,0))</f>
        <v>#REF!</v>
      </c>
      <c r="AO56" s="261">
        <f t="shared" si="18"/>
      </c>
      <c r="AP56" s="225"/>
      <c r="AQ56" s="200"/>
      <c r="AR56" s="205"/>
      <c r="AS56" s="206"/>
    </row>
    <row r="57" spans="1:45" s="201" customFormat="1" ht="15">
      <c r="A57" s="200">
        <v>51</v>
      </c>
      <c r="B57" s="275"/>
      <c r="C57" s="349" t="s">
        <v>288</v>
      </c>
      <c r="D57" s="294" t="s">
        <v>183</v>
      </c>
      <c r="E57" s="335">
        <v>1975</v>
      </c>
      <c r="F57" s="347" t="s">
        <v>135</v>
      </c>
      <c r="G57" s="383">
        <v>3</v>
      </c>
      <c r="H57" s="293" t="s">
        <v>31</v>
      </c>
      <c r="I57" s="273">
        <v>2018259</v>
      </c>
      <c r="J57" s="273">
        <v>12</v>
      </c>
      <c r="K57" s="294" t="s">
        <v>305</v>
      </c>
      <c r="L57" s="272"/>
      <c r="M57" s="294" t="s">
        <v>275</v>
      </c>
      <c r="N57" s="294" t="s">
        <v>281</v>
      </c>
      <c r="O57" s="276"/>
      <c r="P57" s="245"/>
      <c r="Q57" s="202"/>
      <c r="R57" s="245"/>
      <c r="S57" s="203"/>
      <c r="T57" s="245"/>
      <c r="U57" s="203"/>
      <c r="V57" s="245"/>
      <c r="W57" s="203"/>
      <c r="X57" s="278"/>
      <c r="Y57" s="203"/>
      <c r="Z57" s="278"/>
      <c r="AA57" s="203"/>
      <c r="AB57" s="348">
        <v>0</v>
      </c>
      <c r="AC57" s="250">
        <f t="shared" si="10"/>
        <v>0</v>
      </c>
      <c r="AD57" s="346">
        <f t="shared" si="11"/>
        <v>0</v>
      </c>
      <c r="AE57" s="284">
        <f t="shared" si="12"/>
        <v>0</v>
      </c>
      <c r="AF57" s="285">
        <f t="shared" si="13"/>
      </c>
      <c r="AG57" s="229"/>
      <c r="AH57" s="295" t="s">
        <v>158</v>
      </c>
      <c r="AI57" s="290" t="str">
        <f t="shared" si="14"/>
        <v>сн с дист</v>
      </c>
      <c r="AJ57" s="204">
        <f t="shared" si="15"/>
        <v>3</v>
      </c>
      <c r="AK57" s="257">
        <f t="shared" si="16"/>
        <v>0</v>
      </c>
      <c r="AL57" s="288">
        <f t="shared" si="17"/>
      </c>
      <c r="AM57" s="236">
        <v>48</v>
      </c>
      <c r="AN57" s="237" t="e">
        <f>IF(ISNA(VLOOKUP(AM57,#REF!,2,0)),0,VLOOKUP(AM57,#REF!,2,0))</f>
        <v>#REF!</v>
      </c>
      <c r="AO57" s="261">
        <f t="shared" si="18"/>
      </c>
      <c r="AP57" s="225"/>
      <c r="AQ57" s="200"/>
      <c r="AR57" s="205"/>
      <c r="AS57" s="206"/>
    </row>
    <row r="58" spans="1:45" s="201" customFormat="1" ht="15">
      <c r="A58" s="200">
        <v>52</v>
      </c>
      <c r="B58" s="274"/>
      <c r="C58" s="349" t="s">
        <v>288</v>
      </c>
      <c r="D58" s="351" t="s">
        <v>202</v>
      </c>
      <c r="E58" s="351">
        <v>1996</v>
      </c>
      <c r="F58" s="347" t="s">
        <v>135</v>
      </c>
      <c r="G58" s="383">
        <v>3</v>
      </c>
      <c r="H58" s="347" t="s">
        <v>31</v>
      </c>
      <c r="I58" s="351">
        <v>2018062</v>
      </c>
      <c r="J58" s="273">
        <v>5</v>
      </c>
      <c r="K58" s="351" t="s">
        <v>276</v>
      </c>
      <c r="L58" s="272"/>
      <c r="M58" s="351" t="s">
        <v>276</v>
      </c>
      <c r="N58" s="351" t="s">
        <v>284</v>
      </c>
      <c r="O58" s="276"/>
      <c r="P58" s="245"/>
      <c r="Q58" s="202"/>
      <c r="R58" s="245"/>
      <c r="S58" s="203"/>
      <c r="T58" s="245"/>
      <c r="U58" s="203"/>
      <c r="V58" s="245"/>
      <c r="W58" s="203"/>
      <c r="X58" s="278"/>
      <c r="Y58" s="203"/>
      <c r="Z58" s="278"/>
      <c r="AA58" s="203"/>
      <c r="AB58" s="348">
        <v>0</v>
      </c>
      <c r="AC58" s="250">
        <f t="shared" si="10"/>
        <v>0</v>
      </c>
      <c r="AD58" s="346">
        <f t="shared" si="11"/>
        <v>0</v>
      </c>
      <c r="AE58" s="284">
        <f t="shared" si="12"/>
        <v>0</v>
      </c>
      <c r="AF58" s="285">
        <f t="shared" si="13"/>
      </c>
      <c r="AG58" s="229"/>
      <c r="AH58" s="295" t="s">
        <v>158</v>
      </c>
      <c r="AI58" s="290" t="str">
        <f t="shared" si="14"/>
        <v>сн с дист</v>
      </c>
      <c r="AJ58" s="204">
        <f t="shared" si="15"/>
        <v>3</v>
      </c>
      <c r="AK58" s="257">
        <f t="shared" si="16"/>
        <v>0</v>
      </c>
      <c r="AL58" s="288">
        <f t="shared" si="17"/>
      </c>
      <c r="AM58" s="236">
        <v>48</v>
      </c>
      <c r="AN58" s="237" t="e">
        <f>IF(ISNA(VLOOKUP(AM58,#REF!,2,0)),0,VLOOKUP(AM58,#REF!,2,0))</f>
        <v>#REF!</v>
      </c>
      <c r="AO58" s="261">
        <f t="shared" si="18"/>
      </c>
      <c r="AP58" s="225"/>
      <c r="AQ58" s="200"/>
      <c r="AR58" s="205"/>
      <c r="AS58" s="206"/>
    </row>
    <row r="59" spans="1:45" s="201" customFormat="1" ht="12.75">
      <c r="A59" s="12"/>
      <c r="B59" s="315"/>
      <c r="C59" s="316"/>
      <c r="D59" s="299"/>
      <c r="E59" s="299"/>
      <c r="F59" s="318"/>
      <c r="G59" s="319"/>
      <c r="H59" s="320"/>
      <c r="I59" s="320"/>
      <c r="J59" s="321"/>
      <c r="K59" s="299"/>
      <c r="L59" s="319"/>
      <c r="M59" s="299"/>
      <c r="N59" s="299"/>
      <c r="O59" s="322"/>
      <c r="P59" s="303"/>
      <c r="Q59" s="299"/>
      <c r="R59" s="303"/>
      <c r="S59" s="299"/>
      <c r="T59" s="303"/>
      <c r="U59" s="299"/>
      <c r="V59" s="303"/>
      <c r="W59" s="299"/>
      <c r="X59" s="323"/>
      <c r="Y59" s="299"/>
      <c r="Z59" s="323"/>
      <c r="AA59" s="299"/>
      <c r="AB59" s="354"/>
      <c r="AC59" s="303"/>
      <c r="AD59" s="324"/>
      <c r="AE59" s="325"/>
      <c r="AF59" s="326"/>
      <c r="AG59" s="303"/>
      <c r="AH59" s="327"/>
      <c r="AI59" s="328"/>
      <c r="AJ59" s="309"/>
      <c r="AK59" s="309"/>
      <c r="AL59" s="329"/>
      <c r="AM59" s="330"/>
      <c r="AN59" s="307"/>
      <c r="AO59" s="331"/>
      <c r="AP59" s="12"/>
      <c r="AQ59" s="12"/>
      <c r="AR59" s="205"/>
      <c r="AS59" s="206"/>
    </row>
    <row r="60" spans="1:47" s="211" customFormat="1" ht="14.25" customHeight="1">
      <c r="A60" s="299"/>
      <c r="B60" s="299"/>
      <c r="C60" s="299"/>
      <c r="D60" s="300"/>
      <c r="E60" s="300"/>
      <c r="F60" s="301"/>
      <c r="G60" s="300"/>
      <c r="H60" s="355"/>
      <c r="I60" s="302"/>
      <c r="J60" s="299"/>
      <c r="K60" s="299"/>
      <c r="L60" s="299"/>
      <c r="M60" s="299"/>
      <c r="N60" s="299"/>
      <c r="O60" s="297"/>
      <c r="P60" s="303"/>
      <c r="Q60" s="299"/>
      <c r="R60" s="303"/>
      <c r="S60" s="299"/>
      <c r="T60" s="303"/>
      <c r="U60" s="299"/>
      <c r="V60" s="303"/>
      <c r="W60" s="299"/>
      <c r="X60" s="303"/>
      <c r="Y60" s="299"/>
      <c r="Z60" s="303"/>
      <c r="AA60" s="299"/>
      <c r="AB60" s="304"/>
      <c r="AC60" s="299"/>
      <c r="AD60" s="305"/>
      <c r="AE60" s="305"/>
      <c r="AF60" s="299"/>
      <c r="AG60" s="299"/>
      <c r="AH60" s="299"/>
      <c r="AI60" s="306"/>
      <c r="AJ60" s="299"/>
      <c r="AK60" s="299"/>
      <c r="AL60" s="299"/>
      <c r="AM60" s="307"/>
      <c r="AN60" s="307"/>
      <c r="AO60" s="308"/>
      <c r="AP60" s="299"/>
      <c r="AQ60" s="299"/>
      <c r="AR60" s="199"/>
      <c r="AS60" s="199"/>
      <c r="AT60" s="199"/>
      <c r="AU60" s="199"/>
    </row>
    <row r="61" spans="1:47" ht="12.75" customHeight="1">
      <c r="A61" s="201"/>
      <c r="B61" s="201"/>
      <c r="C61" s="201"/>
      <c r="D61" s="201"/>
      <c r="E61" s="12"/>
      <c r="F61" s="79" t="s">
        <v>133</v>
      </c>
      <c r="G61" s="208">
        <v>532</v>
      </c>
      <c r="H61" s="345"/>
      <c r="I61" s="208"/>
      <c r="J61" s="201"/>
      <c r="K61" s="201"/>
      <c r="L61" s="201"/>
      <c r="M61" s="207"/>
      <c r="N61" s="207"/>
      <c r="O61" s="201"/>
      <c r="P61" s="246"/>
      <c r="Q61" s="201"/>
      <c r="R61" s="246"/>
      <c r="S61" s="201"/>
      <c r="T61" s="246"/>
      <c r="U61" s="201"/>
      <c r="V61" s="246"/>
      <c r="W61" s="201"/>
      <c r="X61" s="246"/>
      <c r="Y61" s="201"/>
      <c r="Z61" s="246"/>
      <c r="AA61" s="201"/>
      <c r="AC61" s="201"/>
      <c r="AF61" s="201"/>
      <c r="AG61" s="201"/>
      <c r="AH61" s="201"/>
      <c r="AJ61" s="201"/>
      <c r="AK61" s="201"/>
      <c r="AL61" s="201"/>
      <c r="AM61" s="279">
        <v>1</v>
      </c>
      <c r="AP61" s="201"/>
      <c r="AQ61" s="201"/>
      <c r="AR61" s="201"/>
      <c r="AS61" s="201"/>
      <c r="AT61" s="201"/>
      <c r="AU61" s="201"/>
    </row>
    <row r="62" spans="1:47" ht="12.75" customHeight="1">
      <c r="A62" s="201"/>
      <c r="B62" s="201"/>
      <c r="C62" s="201"/>
      <c r="D62" s="201"/>
      <c r="E62" s="12"/>
      <c r="F62" s="79"/>
      <c r="G62" s="208"/>
      <c r="H62" s="345"/>
      <c r="I62" s="208"/>
      <c r="J62" s="201"/>
      <c r="K62" s="201"/>
      <c r="L62" s="201"/>
      <c r="M62" s="207"/>
      <c r="N62" s="207"/>
      <c r="O62" s="201"/>
      <c r="P62" s="246"/>
      <c r="Q62" s="201"/>
      <c r="R62" s="246"/>
      <c r="S62" s="201"/>
      <c r="T62" s="246"/>
      <c r="U62" s="201"/>
      <c r="V62" s="246"/>
      <c r="W62" s="201"/>
      <c r="X62" s="246"/>
      <c r="Y62" s="201"/>
      <c r="Z62" s="246"/>
      <c r="AA62" s="201"/>
      <c r="AC62" s="201"/>
      <c r="AF62" s="201"/>
      <c r="AG62" s="201"/>
      <c r="AH62" s="201"/>
      <c r="AJ62" s="201"/>
      <c r="AK62" s="201"/>
      <c r="AL62" s="201"/>
      <c r="AM62" s="279"/>
      <c r="AP62" s="201"/>
      <c r="AQ62" s="201"/>
      <c r="AR62" s="201"/>
      <c r="AS62" s="201"/>
      <c r="AT62" s="201"/>
      <c r="AU62" s="201"/>
    </row>
    <row r="63" spans="1:47" ht="12.75" customHeight="1">
      <c r="A63" s="201"/>
      <c r="B63" s="201"/>
      <c r="C63" s="201"/>
      <c r="D63" s="199" t="s">
        <v>295</v>
      </c>
      <c r="E63" s="12"/>
      <c r="F63" s="79"/>
      <c r="G63" s="208"/>
      <c r="H63" s="345"/>
      <c r="I63" s="208"/>
      <c r="J63" s="201"/>
      <c r="K63" s="201"/>
      <c r="L63" s="201"/>
      <c r="M63" s="207"/>
      <c r="N63" s="207"/>
      <c r="O63" s="201"/>
      <c r="P63" s="246"/>
      <c r="Q63" s="201"/>
      <c r="R63" s="246"/>
      <c r="S63" s="201"/>
      <c r="T63" s="246"/>
      <c r="U63" s="201"/>
      <c r="V63" s="246"/>
      <c r="W63" s="201"/>
      <c r="X63" s="246"/>
      <c r="Y63" s="201"/>
      <c r="Z63" s="246"/>
      <c r="AA63" s="201"/>
      <c r="AC63" s="201"/>
      <c r="AF63" s="201"/>
      <c r="AG63" s="201"/>
      <c r="AH63" s="201"/>
      <c r="AJ63" s="201"/>
      <c r="AK63" s="201"/>
      <c r="AL63" s="201"/>
      <c r="AM63" s="279"/>
      <c r="AP63" s="201"/>
      <c r="AQ63" s="201"/>
      <c r="AR63" s="201"/>
      <c r="AS63" s="201"/>
      <c r="AT63" s="201"/>
      <c r="AU63" s="201"/>
    </row>
    <row r="64" spans="1:47" ht="12.75" customHeight="1">
      <c r="A64" s="201"/>
      <c r="B64" s="201"/>
      <c r="C64" s="201"/>
      <c r="D64" s="199" t="s">
        <v>296</v>
      </c>
      <c r="E64" s="12"/>
      <c r="F64" s="79"/>
      <c r="G64" s="208"/>
      <c r="H64" s="345"/>
      <c r="I64" s="208"/>
      <c r="J64" s="201"/>
      <c r="K64" s="201"/>
      <c r="L64" s="201"/>
      <c r="M64" s="207"/>
      <c r="N64" s="207"/>
      <c r="O64" s="201"/>
      <c r="P64" s="246"/>
      <c r="Q64" s="201"/>
      <c r="R64" s="246"/>
      <c r="S64" s="201"/>
      <c r="T64" s="246"/>
      <c r="U64" s="201"/>
      <c r="V64" s="246"/>
      <c r="W64" s="201"/>
      <c r="X64" s="246"/>
      <c r="Y64" s="201"/>
      <c r="Z64" s="246"/>
      <c r="AA64" s="201"/>
      <c r="AC64" s="201"/>
      <c r="AF64" s="201"/>
      <c r="AG64" s="201"/>
      <c r="AH64" s="201"/>
      <c r="AJ64" s="201"/>
      <c r="AK64" s="201"/>
      <c r="AL64" s="201"/>
      <c r="AM64" s="279"/>
      <c r="AP64" s="201"/>
      <c r="AQ64" s="201"/>
      <c r="AR64" s="201"/>
      <c r="AS64" s="201"/>
      <c r="AT64" s="201"/>
      <c r="AU64" s="201"/>
    </row>
    <row r="66" spans="1:47" s="201" customFormat="1" ht="15" outlineLevel="1">
      <c r="A66" s="211" t="s">
        <v>182</v>
      </c>
      <c r="B66" s="211"/>
      <c r="C66" s="211"/>
      <c r="D66" s="220"/>
      <c r="E66" s="220"/>
      <c r="F66" s="270"/>
      <c r="G66" s="220"/>
      <c r="H66" s="270"/>
      <c r="I66" s="220"/>
      <c r="J66" s="211"/>
      <c r="K66" s="211"/>
      <c r="L66" s="211"/>
      <c r="M66" s="211"/>
      <c r="N66" s="211"/>
      <c r="O66" s="221"/>
      <c r="P66" s="248"/>
      <c r="Q66" s="186"/>
      <c r="R66" s="248"/>
      <c r="S66" s="211"/>
      <c r="T66" s="248"/>
      <c r="U66" s="186"/>
      <c r="V66" s="248"/>
      <c r="W66" s="211"/>
      <c r="X66" s="248"/>
      <c r="Y66" s="211"/>
      <c r="Z66" s="248"/>
      <c r="AA66" s="211"/>
      <c r="AB66" s="222"/>
      <c r="AC66" s="211"/>
      <c r="AD66" s="254"/>
      <c r="AE66" s="254"/>
      <c r="AF66" s="211"/>
      <c r="AG66" s="211"/>
      <c r="AH66" s="211"/>
      <c r="AI66" s="211"/>
      <c r="AJ66" s="211"/>
      <c r="AK66" s="211"/>
      <c r="AL66" s="211"/>
      <c r="AM66" s="238"/>
      <c r="AN66" s="238"/>
      <c r="AO66" s="211"/>
      <c r="AP66" s="219"/>
      <c r="AQ66" s="219"/>
      <c r="AR66" s="219"/>
      <c r="AS66" s="211"/>
      <c r="AT66" s="211"/>
      <c r="AU66" s="211"/>
    </row>
    <row r="67" spans="1:47" s="201" customFormat="1" ht="15" outlineLevel="1">
      <c r="A67" s="211" t="s">
        <v>298</v>
      </c>
      <c r="B67" s="211"/>
      <c r="C67" s="211"/>
      <c r="D67" s="220"/>
      <c r="E67" s="220"/>
      <c r="F67" s="270"/>
      <c r="G67" s="220"/>
      <c r="H67" s="270"/>
      <c r="I67" s="220"/>
      <c r="J67" s="211"/>
      <c r="K67" s="211"/>
      <c r="L67" s="211"/>
      <c r="M67" s="211"/>
      <c r="N67" s="211"/>
      <c r="O67" s="221"/>
      <c r="P67" s="248"/>
      <c r="Q67" s="186"/>
      <c r="R67" s="248"/>
      <c r="S67" s="211"/>
      <c r="T67" s="248"/>
      <c r="U67" s="186"/>
      <c r="V67" s="248"/>
      <c r="W67" s="211"/>
      <c r="X67" s="248"/>
      <c r="Y67" s="211"/>
      <c r="Z67" s="248"/>
      <c r="AA67" s="211"/>
      <c r="AB67" s="222"/>
      <c r="AC67" s="211"/>
      <c r="AD67" s="254"/>
      <c r="AE67" s="254"/>
      <c r="AF67" s="211"/>
      <c r="AG67" s="211"/>
      <c r="AH67" s="211"/>
      <c r="AI67" s="211"/>
      <c r="AJ67" s="211"/>
      <c r="AK67" s="211"/>
      <c r="AL67" s="211"/>
      <c r="AM67" s="238"/>
      <c r="AN67" s="238"/>
      <c r="AO67" s="211"/>
      <c r="AP67" s="219"/>
      <c r="AQ67" s="219"/>
      <c r="AR67" s="219"/>
      <c r="AS67" s="211"/>
      <c r="AT67" s="211"/>
      <c r="AU67" s="211"/>
    </row>
    <row r="68" spans="1:43" s="211" customFormat="1" ht="15" customHeight="1" outlineLevel="1">
      <c r="A68" s="211" t="s">
        <v>297</v>
      </c>
      <c r="C68" s="212"/>
      <c r="D68" s="213"/>
      <c r="E68" s="213"/>
      <c r="F68" s="269"/>
      <c r="G68" s="213"/>
      <c r="H68" s="344"/>
      <c r="I68" s="214"/>
      <c r="J68" s="212"/>
      <c r="K68" s="212"/>
      <c r="L68" s="212"/>
      <c r="M68" s="213"/>
      <c r="N68" s="213"/>
      <c r="O68" s="215"/>
      <c r="P68" s="247"/>
      <c r="Q68" s="216"/>
      <c r="R68" s="247"/>
      <c r="S68" s="215"/>
      <c r="T68" s="247"/>
      <c r="U68" s="216"/>
      <c r="V68" s="247"/>
      <c r="W68" s="215"/>
      <c r="X68" s="247"/>
      <c r="Y68" s="215"/>
      <c r="Z68" s="247"/>
      <c r="AA68" s="215"/>
      <c r="AB68" s="217"/>
      <c r="AC68" s="215"/>
      <c r="AD68" s="253"/>
      <c r="AE68" s="253"/>
      <c r="AF68" s="215"/>
      <c r="AG68" s="215"/>
      <c r="AH68" s="215"/>
      <c r="AI68" s="231"/>
      <c r="AJ68" s="218"/>
      <c r="AM68" s="238"/>
      <c r="AN68" s="238"/>
      <c r="AP68" s="219"/>
      <c r="AQ68" s="219"/>
    </row>
    <row r="69" ht="14.25">
      <c r="A69" s="211" t="s">
        <v>299</v>
      </c>
    </row>
  </sheetData>
  <sheetProtection/>
  <mergeCells count="19">
    <mergeCell ref="A5:A6"/>
    <mergeCell ref="B5:B6"/>
    <mergeCell ref="I5:I6"/>
    <mergeCell ref="J5:J6"/>
    <mergeCell ref="D5:D6"/>
    <mergeCell ref="F5:F6"/>
    <mergeCell ref="G5:G6"/>
    <mergeCell ref="H5:H6"/>
    <mergeCell ref="C5:C6"/>
    <mergeCell ref="O5:AP5"/>
    <mergeCell ref="E5:E6"/>
    <mergeCell ref="M5:M6"/>
    <mergeCell ref="N5:N6"/>
    <mergeCell ref="A1:AQ1"/>
    <mergeCell ref="A2:AQ2"/>
    <mergeCell ref="A4:AP4"/>
    <mergeCell ref="AQ5:AQ6"/>
    <mergeCell ref="L5:L6"/>
    <mergeCell ref="K5:K6"/>
  </mergeCells>
  <printOptions/>
  <pageMargins left="0.2362204724409449" right="0.2362204724409449" top="0.9448818897637796" bottom="0.35433070866141736" header="0.31496062992125984" footer="0.31496062992125984"/>
  <pageSetup fitToHeight="0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34"/>
    <pageSetUpPr fitToPage="1"/>
  </sheetPr>
  <dimension ref="A1:AX31"/>
  <sheetViews>
    <sheetView view="pageBreakPreview" zoomScale="75" zoomScaleNormal="70" zoomScaleSheetLayoutView="75" zoomScalePageLayoutView="0" workbookViewId="0" topLeftCell="A1">
      <selection activeCell="R28" sqref="R28"/>
    </sheetView>
  </sheetViews>
  <sheetFormatPr defaultColWidth="9.140625" defaultRowHeight="12.75" outlineLevelRow="1" outlineLevelCol="2"/>
  <cols>
    <col min="1" max="1" width="4.28125" style="199" customWidth="1"/>
    <col min="2" max="2" width="4.00390625" style="199" hidden="1" customWidth="1" outlineLevel="1"/>
    <col min="3" max="3" width="5.28125" style="199" hidden="1" customWidth="1" outlineLevel="1"/>
    <col min="4" max="4" width="4.00390625" style="223" customWidth="1" collapsed="1"/>
    <col min="5" max="5" width="25.00390625" style="184" customWidth="1"/>
    <col min="6" max="6" width="5.57421875" style="184" customWidth="1"/>
    <col min="7" max="7" width="5.8515625" style="271" customWidth="1"/>
    <col min="8" max="8" width="7.7109375" style="184" customWidth="1" outlineLevel="1"/>
    <col min="9" max="9" width="5.8515625" style="356" hidden="1" customWidth="1" outlineLevel="1"/>
    <col min="10" max="10" width="5.8515625" style="224" hidden="1" customWidth="1" outlineLevel="1"/>
    <col min="11" max="11" width="5.8515625" style="199" hidden="1" customWidth="1"/>
    <col min="12" max="12" width="44.28125" style="199" customWidth="1"/>
    <col min="13" max="13" width="13.7109375" style="199" hidden="1" customWidth="1" outlineLevel="1"/>
    <col min="14" max="14" width="32.421875" style="223" hidden="1" customWidth="1" outlineLevel="1"/>
    <col min="15" max="15" width="17.140625" style="223" hidden="1" customWidth="1" outlineLevel="1"/>
    <col min="16" max="16" width="9.140625" style="199" hidden="1" customWidth="1" outlineLevel="1"/>
    <col min="17" max="17" width="2.8515625" style="249" customWidth="1" outlineLevel="1"/>
    <col min="18" max="18" width="5.140625" style="199" customWidth="1"/>
    <col min="19" max="19" width="7.00390625" style="249" hidden="1" customWidth="1" outlineLevel="1"/>
    <col min="20" max="20" width="4.57421875" style="199" customWidth="1" collapsed="1"/>
    <col min="21" max="21" width="7.140625" style="249" hidden="1" customWidth="1" outlineLevel="1"/>
    <col min="22" max="22" width="5.28125" style="199" customWidth="1" collapsed="1"/>
    <col min="23" max="23" width="6.00390625" style="249" hidden="1" customWidth="1" outlineLevel="2"/>
    <col min="24" max="24" width="4.7109375" style="199" customWidth="1" collapsed="1"/>
    <col min="25" max="25" width="3.7109375" style="249" hidden="1" customWidth="1" outlineLevel="2"/>
    <col min="26" max="26" width="3.421875" style="199" customWidth="1" collapsed="1"/>
    <col min="27" max="27" width="2.8515625" style="249" hidden="1" customWidth="1" outlineLevel="2"/>
    <col min="28" max="28" width="4.57421875" style="199" hidden="1" customWidth="1" outlineLevel="2"/>
    <col min="29" max="29" width="10.57421875" style="209" customWidth="1" collapsed="1"/>
    <col min="30" max="30" width="6.57421875" style="199" hidden="1" customWidth="1" outlineLevel="1"/>
    <col min="31" max="31" width="10.00390625" style="252" customWidth="1" collapsed="1"/>
    <col min="32" max="32" width="3.7109375" style="252" customWidth="1"/>
    <col min="33" max="33" width="9.421875" style="199" customWidth="1"/>
    <col min="34" max="34" width="6.57421875" style="199" customWidth="1"/>
    <col min="35" max="35" width="11.421875" style="199" hidden="1" customWidth="1"/>
    <col min="36" max="36" width="11.8515625" style="230" customWidth="1"/>
    <col min="37" max="37" width="4.57421875" style="199" customWidth="1"/>
    <col min="38" max="38" width="3.00390625" style="199" customWidth="1"/>
    <col min="39" max="39" width="6.57421875" style="199" customWidth="1"/>
    <col min="40" max="40" width="4.8515625" style="232" customWidth="1"/>
    <col min="41" max="41" width="6.140625" style="232" customWidth="1" outlineLevel="1"/>
    <col min="42" max="42" width="10.7109375" style="187" customWidth="1" outlineLevel="1"/>
    <col min="43" max="43" width="5.140625" style="199" customWidth="1" outlineLevel="1"/>
    <col min="44" max="44" width="4.00390625" style="199" customWidth="1"/>
    <col min="45" max="48" width="9.140625" style="199" hidden="1" customWidth="1" outlineLevel="1"/>
    <col min="49" max="49" width="9.140625" style="199" customWidth="1" collapsed="1"/>
    <col min="50" max="16384" width="9.140625" style="199" customWidth="1"/>
  </cols>
  <sheetData>
    <row r="1" spans="1:44" ht="80.25" customHeight="1" outlineLevel="1">
      <c r="A1" s="422" t="s">
        <v>312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</row>
    <row r="2" spans="1:46" s="181" customFormat="1" ht="50.25" customHeight="1" outlineLevel="1" thickBot="1">
      <c r="A2" s="407" t="s">
        <v>289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180"/>
      <c r="AT2" s="180"/>
    </row>
    <row r="3" spans="1:46" s="181" customFormat="1" ht="13.5" outlineLevel="1" thickTop="1">
      <c r="A3" s="291" t="s">
        <v>176</v>
      </c>
      <c r="B3" s="182"/>
      <c r="C3" s="182"/>
      <c r="E3" s="183"/>
      <c r="F3" s="183"/>
      <c r="G3" s="268"/>
      <c r="H3" s="183"/>
      <c r="I3" s="271"/>
      <c r="J3" s="184"/>
      <c r="K3" s="182"/>
      <c r="L3" s="182"/>
      <c r="M3" s="182"/>
      <c r="P3" s="185"/>
      <c r="Q3" s="243"/>
      <c r="R3" s="186"/>
      <c r="S3" s="243"/>
      <c r="U3" s="243"/>
      <c r="V3" s="186"/>
      <c r="W3" s="243"/>
      <c r="Y3" s="243"/>
      <c r="AA3" s="243"/>
      <c r="AE3" s="251"/>
      <c r="AF3" s="251"/>
      <c r="AJ3" s="262"/>
      <c r="AL3" s="187"/>
      <c r="AM3" s="187"/>
      <c r="AN3" s="232"/>
      <c r="AO3" s="233"/>
      <c r="AP3" s="188"/>
      <c r="AQ3" s="189"/>
      <c r="AR3" s="283" t="s">
        <v>175</v>
      </c>
      <c r="AS3" s="179"/>
      <c r="AT3" s="190"/>
    </row>
    <row r="4" spans="1:46" s="181" customFormat="1" ht="44.25" customHeight="1" outlineLevel="1" thickBot="1">
      <c r="A4" s="388" t="s">
        <v>293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9"/>
      <c r="AO4" s="389"/>
      <c r="AP4" s="389"/>
      <c r="AQ4" s="389"/>
      <c r="AR4" s="228"/>
      <c r="AS4" s="191"/>
      <c r="AT4" s="191"/>
    </row>
    <row r="5" spans="1:48" s="181" customFormat="1" ht="16.5" customHeight="1" outlineLevel="1" thickBot="1">
      <c r="A5" s="408" t="s">
        <v>5</v>
      </c>
      <c r="B5" s="410" t="s">
        <v>132</v>
      </c>
      <c r="C5" s="412" t="s">
        <v>123</v>
      </c>
      <c r="D5" s="394" t="s">
        <v>19</v>
      </c>
      <c r="E5" s="398" t="s">
        <v>20</v>
      </c>
      <c r="F5" s="392" t="s">
        <v>21</v>
      </c>
      <c r="G5" s="392" t="s">
        <v>22</v>
      </c>
      <c r="H5" s="405" t="s">
        <v>1</v>
      </c>
      <c r="I5" s="424" t="s">
        <v>23</v>
      </c>
      <c r="J5" s="390" t="s">
        <v>120</v>
      </c>
      <c r="K5" s="410" t="s">
        <v>141</v>
      </c>
      <c r="L5" s="396" t="s">
        <v>142</v>
      </c>
      <c r="M5" s="403" t="s">
        <v>131</v>
      </c>
      <c r="N5" s="416" t="s">
        <v>12</v>
      </c>
      <c r="O5" s="418" t="s">
        <v>15</v>
      </c>
      <c r="P5" s="400" t="s">
        <v>116</v>
      </c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2"/>
      <c r="AR5" s="414" t="s">
        <v>18</v>
      </c>
      <c r="AS5" s="191"/>
      <c r="AT5" s="191" t="s">
        <v>31</v>
      </c>
      <c r="AU5" s="191" t="s">
        <v>35</v>
      </c>
      <c r="AV5" s="199" t="s">
        <v>139</v>
      </c>
    </row>
    <row r="6" spans="1:48" ht="154.5" customHeight="1" thickBot="1">
      <c r="A6" s="409"/>
      <c r="B6" s="411"/>
      <c r="C6" s="413"/>
      <c r="D6" s="395"/>
      <c r="E6" s="399"/>
      <c r="F6" s="393"/>
      <c r="G6" s="393"/>
      <c r="H6" s="406"/>
      <c r="I6" s="425"/>
      <c r="J6" s="426"/>
      <c r="K6" s="411"/>
      <c r="L6" s="397"/>
      <c r="M6" s="404"/>
      <c r="N6" s="417"/>
      <c r="O6" s="419"/>
      <c r="P6" s="312" t="s">
        <v>129</v>
      </c>
      <c r="Q6" s="244" t="s">
        <v>121</v>
      </c>
      <c r="R6" s="314" t="s">
        <v>177</v>
      </c>
      <c r="S6" s="244" t="s">
        <v>121</v>
      </c>
      <c r="T6" s="313" t="s">
        <v>178</v>
      </c>
      <c r="U6" s="244" t="s">
        <v>121</v>
      </c>
      <c r="V6" s="313" t="s">
        <v>179</v>
      </c>
      <c r="W6" s="244" t="s">
        <v>121</v>
      </c>
      <c r="X6" s="313" t="s">
        <v>180</v>
      </c>
      <c r="Y6" s="244" t="s">
        <v>121</v>
      </c>
      <c r="Z6" s="313" t="s">
        <v>181</v>
      </c>
      <c r="AA6" s="244" t="s">
        <v>121</v>
      </c>
      <c r="AB6" s="313"/>
      <c r="AC6" s="192" t="s">
        <v>122</v>
      </c>
      <c r="AD6" s="282" t="s">
        <v>124</v>
      </c>
      <c r="AE6" s="265" t="s">
        <v>126</v>
      </c>
      <c r="AF6" s="265" t="s">
        <v>100</v>
      </c>
      <c r="AG6" s="265" t="s">
        <v>140</v>
      </c>
      <c r="AH6" s="286" t="s">
        <v>125</v>
      </c>
      <c r="AI6" s="264" t="s">
        <v>127</v>
      </c>
      <c r="AJ6" s="195" t="s">
        <v>116</v>
      </c>
      <c r="AK6" s="194" t="s">
        <v>11</v>
      </c>
      <c r="AL6" s="196" t="s">
        <v>7</v>
      </c>
      <c r="AM6" s="196" t="s">
        <v>128</v>
      </c>
      <c r="AN6" s="234" t="s">
        <v>3</v>
      </c>
      <c r="AO6" s="235" t="s">
        <v>137</v>
      </c>
      <c r="AP6" s="192" t="s">
        <v>4</v>
      </c>
      <c r="AQ6" s="193" t="s">
        <v>9</v>
      </c>
      <c r="AR6" s="415" t="s">
        <v>18</v>
      </c>
      <c r="AS6" s="197" t="s">
        <v>10</v>
      </c>
      <c r="AT6" s="198">
        <v>0.08333333333333333</v>
      </c>
      <c r="AU6" s="198">
        <v>0.08333333333333333</v>
      </c>
      <c r="AV6" s="287">
        <v>0.020833333333333332</v>
      </c>
    </row>
    <row r="7" spans="1:50" s="201" customFormat="1" ht="15">
      <c r="A7" s="259">
        <v>1</v>
      </c>
      <c r="B7" s="274"/>
      <c r="C7" s="349"/>
      <c r="D7" s="334" t="s">
        <v>235</v>
      </c>
      <c r="E7" s="351" t="s">
        <v>236</v>
      </c>
      <c r="F7" s="351">
        <v>1987</v>
      </c>
      <c r="G7" s="347" t="s">
        <v>30</v>
      </c>
      <c r="H7" s="383">
        <v>30</v>
      </c>
      <c r="I7" s="347" t="s">
        <v>35</v>
      </c>
      <c r="J7" s="273">
        <v>2018260</v>
      </c>
      <c r="K7" s="273">
        <v>1</v>
      </c>
      <c r="L7" s="352" t="s">
        <v>318</v>
      </c>
      <c r="M7" s="272"/>
      <c r="N7" s="352" t="s">
        <v>159</v>
      </c>
      <c r="O7" s="352" t="s">
        <v>282</v>
      </c>
      <c r="P7" s="276"/>
      <c r="Q7" s="250"/>
      <c r="R7" s="260"/>
      <c r="S7" s="250"/>
      <c r="T7" s="255"/>
      <c r="U7" s="250"/>
      <c r="V7" s="255"/>
      <c r="W7" s="250"/>
      <c r="X7" s="255"/>
      <c r="Y7" s="277"/>
      <c r="Z7" s="255"/>
      <c r="AA7" s="277"/>
      <c r="AB7" s="255"/>
      <c r="AC7" s="348">
        <v>0.02953703703703704</v>
      </c>
      <c r="AD7" s="250">
        <v>0</v>
      </c>
      <c r="AE7" s="346">
        <v>0.02953703703703704</v>
      </c>
      <c r="AF7" s="284">
        <v>0</v>
      </c>
      <c r="AG7" s="285" t="s">
        <v>130</v>
      </c>
      <c r="AH7" s="256"/>
      <c r="AI7" s="289">
        <v>0.02953703703703704</v>
      </c>
      <c r="AJ7" s="290">
        <v>0.02953703703703704</v>
      </c>
      <c r="AK7" s="204">
        <v>0</v>
      </c>
      <c r="AL7" s="257">
        <v>0</v>
      </c>
      <c r="AM7" s="288">
        <v>0</v>
      </c>
      <c r="AN7" s="258">
        <v>1</v>
      </c>
      <c r="AO7" s="237">
        <v>100</v>
      </c>
      <c r="AP7" s="261">
        <v>1</v>
      </c>
      <c r="AQ7" s="369" t="s">
        <v>308</v>
      </c>
      <c r="AR7" s="259"/>
      <c r="AS7" s="205"/>
      <c r="AT7" s="206"/>
      <c r="AX7" s="199"/>
    </row>
    <row r="8" spans="1:46" s="201" customFormat="1" ht="15">
      <c r="A8" s="200">
        <v>2</v>
      </c>
      <c r="B8" s="275"/>
      <c r="C8" s="349" t="s">
        <v>288</v>
      </c>
      <c r="D8" s="334" t="s">
        <v>240</v>
      </c>
      <c r="E8" s="351" t="s">
        <v>148</v>
      </c>
      <c r="F8" s="351">
        <v>1993</v>
      </c>
      <c r="G8" s="347" t="s">
        <v>30</v>
      </c>
      <c r="H8" s="383">
        <v>30</v>
      </c>
      <c r="I8" s="347" t="s">
        <v>35</v>
      </c>
      <c r="J8" s="351">
        <v>1602515</v>
      </c>
      <c r="K8" s="273">
        <v>1</v>
      </c>
      <c r="L8" s="352" t="s">
        <v>321</v>
      </c>
      <c r="M8" s="272"/>
      <c r="N8" s="352" t="s">
        <v>159</v>
      </c>
      <c r="O8" s="352" t="s">
        <v>282</v>
      </c>
      <c r="P8" s="276"/>
      <c r="Q8" s="245"/>
      <c r="R8" s="202"/>
      <c r="S8" s="245"/>
      <c r="T8" s="203"/>
      <c r="U8" s="245"/>
      <c r="V8" s="203"/>
      <c r="W8" s="245"/>
      <c r="X8" s="203"/>
      <c r="Y8" s="278"/>
      <c r="Z8" s="203"/>
      <c r="AA8" s="278"/>
      <c r="AB8" s="203"/>
      <c r="AC8" s="348">
        <v>0.0362037037037037</v>
      </c>
      <c r="AD8" s="250">
        <v>0</v>
      </c>
      <c r="AE8" s="346">
        <v>0.0362037037037037</v>
      </c>
      <c r="AF8" s="284">
        <v>0</v>
      </c>
      <c r="AG8" s="285" t="s">
        <v>130</v>
      </c>
      <c r="AH8" s="229"/>
      <c r="AI8" s="289">
        <v>0.0362037037037037</v>
      </c>
      <c r="AJ8" s="290">
        <v>0.0362037037037037</v>
      </c>
      <c r="AK8" s="204">
        <v>0</v>
      </c>
      <c r="AL8" s="257">
        <v>0</v>
      </c>
      <c r="AM8" s="288">
        <v>0.0066666666666666645</v>
      </c>
      <c r="AN8" s="236">
        <v>2</v>
      </c>
      <c r="AO8" s="237">
        <v>95</v>
      </c>
      <c r="AP8" s="261">
        <v>1.2257053291536049</v>
      </c>
      <c r="AQ8" s="368" t="s">
        <v>308</v>
      </c>
      <c r="AR8" s="200"/>
      <c r="AS8" s="205"/>
      <c r="AT8" s="206"/>
    </row>
    <row r="9" spans="1:46" s="201" customFormat="1" ht="15">
      <c r="A9" s="200">
        <v>3</v>
      </c>
      <c r="B9" s="274"/>
      <c r="C9" s="349" t="s">
        <v>288</v>
      </c>
      <c r="D9" s="334" t="s">
        <v>210</v>
      </c>
      <c r="E9" s="351" t="s">
        <v>168</v>
      </c>
      <c r="F9" s="351">
        <v>1992</v>
      </c>
      <c r="G9" s="347" t="s">
        <v>30</v>
      </c>
      <c r="H9" s="383">
        <v>30</v>
      </c>
      <c r="I9" s="347" t="s">
        <v>35</v>
      </c>
      <c r="J9" s="273">
        <v>2018256</v>
      </c>
      <c r="K9" s="273">
        <v>1</v>
      </c>
      <c r="L9" s="352" t="s">
        <v>322</v>
      </c>
      <c r="M9" s="272"/>
      <c r="N9" s="352" t="s">
        <v>159</v>
      </c>
      <c r="O9" s="352" t="s">
        <v>282</v>
      </c>
      <c r="P9" s="276"/>
      <c r="Q9" s="245"/>
      <c r="R9" s="202"/>
      <c r="S9" s="245"/>
      <c r="T9" s="203"/>
      <c r="U9" s="245">
        <v>0.0032870370370370367</v>
      </c>
      <c r="V9" s="203"/>
      <c r="W9" s="245"/>
      <c r="X9" s="203"/>
      <c r="Y9" s="278"/>
      <c r="Z9" s="203"/>
      <c r="AA9" s="278"/>
      <c r="AB9" s="203"/>
      <c r="AC9" s="348">
        <v>0.04150462962962963</v>
      </c>
      <c r="AD9" s="250">
        <v>0.0032870370370370367</v>
      </c>
      <c r="AE9" s="346">
        <v>0.03821759259259259</v>
      </c>
      <c r="AF9" s="284">
        <v>0</v>
      </c>
      <c r="AG9" s="285" t="s">
        <v>130</v>
      </c>
      <c r="AH9" s="229"/>
      <c r="AI9" s="289">
        <v>0.03821759259259259</v>
      </c>
      <c r="AJ9" s="290">
        <v>0.03821759259259259</v>
      </c>
      <c r="AK9" s="204">
        <v>0</v>
      </c>
      <c r="AL9" s="257">
        <v>0</v>
      </c>
      <c r="AM9" s="288">
        <v>0.008680555555555549</v>
      </c>
      <c r="AN9" s="236">
        <v>3</v>
      </c>
      <c r="AO9" s="237">
        <v>91</v>
      </c>
      <c r="AP9" s="261">
        <v>1.293887147335423</v>
      </c>
      <c r="AQ9" s="368" t="s">
        <v>309</v>
      </c>
      <c r="AR9" s="200"/>
      <c r="AS9" s="205"/>
      <c r="AT9" s="206"/>
    </row>
    <row r="10" spans="1:46" s="201" customFormat="1" ht="15">
      <c r="A10" s="200">
        <v>4</v>
      </c>
      <c r="B10" s="275"/>
      <c r="C10" s="349"/>
      <c r="D10" s="334" t="s">
        <v>216</v>
      </c>
      <c r="E10" s="351" t="s">
        <v>170</v>
      </c>
      <c r="F10" s="351">
        <v>1996</v>
      </c>
      <c r="G10" s="292" t="s">
        <v>48</v>
      </c>
      <c r="H10" s="383">
        <v>10</v>
      </c>
      <c r="I10" s="347" t="s">
        <v>35</v>
      </c>
      <c r="J10" s="351">
        <v>1390975</v>
      </c>
      <c r="K10" s="273">
        <v>5</v>
      </c>
      <c r="L10" s="351" t="s">
        <v>276</v>
      </c>
      <c r="M10" s="272"/>
      <c r="N10" s="351" t="s">
        <v>276</v>
      </c>
      <c r="O10" s="351" t="s">
        <v>284</v>
      </c>
      <c r="P10" s="276"/>
      <c r="Q10" s="245"/>
      <c r="R10" s="202"/>
      <c r="S10" s="245"/>
      <c r="T10" s="203"/>
      <c r="U10" s="245"/>
      <c r="V10" s="203"/>
      <c r="W10" s="245"/>
      <c r="X10" s="203"/>
      <c r="Y10" s="278"/>
      <c r="Z10" s="203"/>
      <c r="AA10" s="278"/>
      <c r="AB10" s="203"/>
      <c r="AC10" s="348">
        <v>0.04041666666666667</v>
      </c>
      <c r="AD10" s="250">
        <v>0</v>
      </c>
      <c r="AE10" s="346">
        <v>0.04041666666666667</v>
      </c>
      <c r="AF10" s="284">
        <v>0</v>
      </c>
      <c r="AG10" s="285" t="s">
        <v>130</v>
      </c>
      <c r="AH10" s="229"/>
      <c r="AI10" s="289">
        <v>0.04041666666666667</v>
      </c>
      <c r="AJ10" s="290">
        <v>0.04041666666666667</v>
      </c>
      <c r="AK10" s="204">
        <v>0</v>
      </c>
      <c r="AL10" s="257">
        <v>0</v>
      </c>
      <c r="AM10" s="288">
        <v>0.010879629629629631</v>
      </c>
      <c r="AN10" s="236">
        <v>4</v>
      </c>
      <c r="AO10" s="237">
        <v>87</v>
      </c>
      <c r="AP10" s="261">
        <v>1.3683385579937304</v>
      </c>
      <c r="AQ10" s="368" t="s">
        <v>309</v>
      </c>
      <c r="AR10" s="200"/>
      <c r="AS10" s="205"/>
      <c r="AT10" s="206"/>
    </row>
    <row r="11" spans="1:46" s="201" customFormat="1" ht="15">
      <c r="A11" s="200">
        <v>5</v>
      </c>
      <c r="B11" s="275"/>
      <c r="C11" s="349"/>
      <c r="D11" s="336" t="s">
        <v>186</v>
      </c>
      <c r="E11" s="351" t="s">
        <v>145</v>
      </c>
      <c r="F11" s="347">
        <v>1995</v>
      </c>
      <c r="G11" s="347" t="s">
        <v>30</v>
      </c>
      <c r="H11" s="383">
        <v>30</v>
      </c>
      <c r="I11" s="347" t="s">
        <v>35</v>
      </c>
      <c r="J11" s="351">
        <v>2018250</v>
      </c>
      <c r="K11" s="273">
        <v>7</v>
      </c>
      <c r="L11" s="203" t="s">
        <v>301</v>
      </c>
      <c r="M11" s="272"/>
      <c r="N11" s="203" t="s">
        <v>174</v>
      </c>
      <c r="O11" s="203" t="s">
        <v>143</v>
      </c>
      <c r="P11" s="276"/>
      <c r="Q11" s="245"/>
      <c r="R11" s="202"/>
      <c r="S11" s="245"/>
      <c r="T11" s="203"/>
      <c r="U11" s="245"/>
      <c r="V11" s="203"/>
      <c r="W11" s="245"/>
      <c r="X11" s="203"/>
      <c r="Y11" s="278"/>
      <c r="Z11" s="203"/>
      <c r="AA11" s="278"/>
      <c r="AB11" s="203"/>
      <c r="AC11" s="348">
        <v>0.0409375</v>
      </c>
      <c r="AD11" s="250">
        <v>0</v>
      </c>
      <c r="AE11" s="346">
        <v>0.0409375</v>
      </c>
      <c r="AF11" s="284">
        <v>0</v>
      </c>
      <c r="AG11" s="285" t="s">
        <v>130</v>
      </c>
      <c r="AH11" s="229"/>
      <c r="AI11" s="289">
        <v>0.0409375</v>
      </c>
      <c r="AJ11" s="290">
        <v>0.0409375</v>
      </c>
      <c r="AK11" s="204">
        <v>0</v>
      </c>
      <c r="AL11" s="257">
        <v>0</v>
      </c>
      <c r="AM11" s="288">
        <v>0.011400462962962963</v>
      </c>
      <c r="AN11" s="236">
        <v>5</v>
      </c>
      <c r="AO11" s="237">
        <v>83</v>
      </c>
      <c r="AP11" s="261">
        <v>1.3859717868338557</v>
      </c>
      <c r="AQ11" s="368" t="s">
        <v>309</v>
      </c>
      <c r="AR11" s="200"/>
      <c r="AS11" s="205"/>
      <c r="AT11" s="206"/>
    </row>
    <row r="12" spans="1:46" s="201" customFormat="1" ht="15">
      <c r="A12" s="200">
        <v>6</v>
      </c>
      <c r="B12" s="274"/>
      <c r="C12" s="349"/>
      <c r="D12" s="334" t="s">
        <v>232</v>
      </c>
      <c r="E12" s="351" t="s">
        <v>233</v>
      </c>
      <c r="F12" s="351">
        <v>1996</v>
      </c>
      <c r="G12" s="347" t="s">
        <v>135</v>
      </c>
      <c r="H12" s="383">
        <v>3</v>
      </c>
      <c r="I12" s="347" t="s">
        <v>35</v>
      </c>
      <c r="J12" s="351">
        <v>2024652</v>
      </c>
      <c r="K12" s="273">
        <v>4</v>
      </c>
      <c r="L12" s="351" t="s">
        <v>316</v>
      </c>
      <c r="M12" s="272"/>
      <c r="N12" s="351" t="s">
        <v>172</v>
      </c>
      <c r="O12" s="351" t="s">
        <v>157</v>
      </c>
      <c r="P12" s="276"/>
      <c r="Q12" s="245"/>
      <c r="R12" s="202"/>
      <c r="S12" s="245"/>
      <c r="T12" s="203"/>
      <c r="U12" s="245">
        <v>0.004571759259259259</v>
      </c>
      <c r="V12" s="203"/>
      <c r="W12" s="245"/>
      <c r="X12" s="203"/>
      <c r="Y12" s="278"/>
      <c r="Z12" s="203"/>
      <c r="AA12" s="278"/>
      <c r="AB12" s="203"/>
      <c r="AC12" s="348">
        <v>0.04810185185185185</v>
      </c>
      <c r="AD12" s="250">
        <v>0.004571759259259259</v>
      </c>
      <c r="AE12" s="346">
        <v>0.043530092592592586</v>
      </c>
      <c r="AF12" s="284">
        <v>0</v>
      </c>
      <c r="AG12" s="285" t="s">
        <v>130</v>
      </c>
      <c r="AH12" s="229"/>
      <c r="AI12" s="289">
        <v>0.043530092592592586</v>
      </c>
      <c r="AJ12" s="290">
        <v>0.043530092592592586</v>
      </c>
      <c r="AK12" s="204">
        <v>0</v>
      </c>
      <c r="AL12" s="257">
        <v>0</v>
      </c>
      <c r="AM12" s="288">
        <v>0.013993055555555547</v>
      </c>
      <c r="AN12" s="236">
        <v>6</v>
      </c>
      <c r="AO12" s="237">
        <v>79</v>
      </c>
      <c r="AP12" s="261">
        <v>1.4737460815047019</v>
      </c>
      <c r="AQ12" s="225"/>
      <c r="AR12" s="200"/>
      <c r="AS12" s="205"/>
      <c r="AT12" s="206"/>
    </row>
    <row r="13" spans="1:46" s="201" customFormat="1" ht="15">
      <c r="A13" s="200">
        <v>7</v>
      </c>
      <c r="B13" s="274"/>
      <c r="C13" s="349" t="s">
        <v>288</v>
      </c>
      <c r="D13" s="334" t="s">
        <v>238</v>
      </c>
      <c r="E13" s="353" t="s">
        <v>239</v>
      </c>
      <c r="F13" s="349">
        <v>1989</v>
      </c>
      <c r="G13" s="349" t="s">
        <v>135</v>
      </c>
      <c r="H13" s="383">
        <v>3</v>
      </c>
      <c r="I13" s="349" t="s">
        <v>35</v>
      </c>
      <c r="J13" s="353">
        <v>2018100</v>
      </c>
      <c r="K13" s="273">
        <v>2</v>
      </c>
      <c r="L13" s="352" t="s">
        <v>278</v>
      </c>
      <c r="M13" s="272"/>
      <c r="N13" s="352" t="s">
        <v>278</v>
      </c>
      <c r="O13" s="352" t="s">
        <v>243</v>
      </c>
      <c r="P13" s="276"/>
      <c r="Q13" s="245"/>
      <c r="R13" s="202"/>
      <c r="S13" s="245"/>
      <c r="T13" s="203"/>
      <c r="U13" s="245"/>
      <c r="V13" s="203"/>
      <c r="W13" s="245"/>
      <c r="X13" s="203"/>
      <c r="Y13" s="278"/>
      <c r="Z13" s="203"/>
      <c r="AA13" s="278"/>
      <c r="AB13" s="203"/>
      <c r="AC13" s="348">
        <v>0.057199074074074076</v>
      </c>
      <c r="AD13" s="250">
        <v>0</v>
      </c>
      <c r="AE13" s="346">
        <v>0.057199074074074076</v>
      </c>
      <c r="AF13" s="284">
        <v>0</v>
      </c>
      <c r="AG13" s="285" t="s">
        <v>130</v>
      </c>
      <c r="AH13" s="229"/>
      <c r="AI13" s="289">
        <v>0.057199074074074076</v>
      </c>
      <c r="AJ13" s="290">
        <v>0.057199074074074076</v>
      </c>
      <c r="AK13" s="204">
        <v>0</v>
      </c>
      <c r="AL13" s="257">
        <v>0</v>
      </c>
      <c r="AM13" s="288">
        <v>0.027662037037037037</v>
      </c>
      <c r="AN13" s="236">
        <v>7</v>
      </c>
      <c r="AO13" s="237">
        <v>75</v>
      </c>
      <c r="AP13" s="261">
        <v>1.9365203761755485</v>
      </c>
      <c r="AQ13" s="225"/>
      <c r="AR13" s="200"/>
      <c r="AS13" s="205"/>
      <c r="AT13" s="267"/>
    </row>
    <row r="14" spans="1:46" s="201" customFormat="1" ht="15">
      <c r="A14" s="200">
        <v>8</v>
      </c>
      <c r="B14" s="274"/>
      <c r="C14" s="349" t="s">
        <v>288</v>
      </c>
      <c r="D14" s="350">
        <v>7</v>
      </c>
      <c r="E14" s="351" t="s">
        <v>156</v>
      </c>
      <c r="F14" s="351">
        <v>1993</v>
      </c>
      <c r="G14" s="347" t="s">
        <v>135</v>
      </c>
      <c r="H14" s="383">
        <v>3</v>
      </c>
      <c r="I14" s="347" t="s">
        <v>35</v>
      </c>
      <c r="J14" s="351">
        <v>2018066</v>
      </c>
      <c r="K14" s="273">
        <v>4</v>
      </c>
      <c r="L14" s="351" t="s">
        <v>316</v>
      </c>
      <c r="M14" s="272"/>
      <c r="N14" s="351" t="s">
        <v>172</v>
      </c>
      <c r="O14" s="351" t="s">
        <v>157</v>
      </c>
      <c r="P14" s="276"/>
      <c r="Q14" s="245"/>
      <c r="R14" s="202"/>
      <c r="S14" s="245"/>
      <c r="T14" s="203"/>
      <c r="U14" s="245"/>
      <c r="V14" s="203" t="s">
        <v>292</v>
      </c>
      <c r="W14" s="245"/>
      <c r="X14" s="203"/>
      <c r="Y14" s="278"/>
      <c r="Z14" s="203"/>
      <c r="AA14" s="278"/>
      <c r="AB14" s="203"/>
      <c r="AC14" s="348">
        <v>0.05144675925925926</v>
      </c>
      <c r="AD14" s="250">
        <v>0</v>
      </c>
      <c r="AE14" s="346">
        <v>0.05144675925925926</v>
      </c>
      <c r="AF14" s="284">
        <v>1</v>
      </c>
      <c r="AG14" s="285">
        <v>0.020833333333333332</v>
      </c>
      <c r="AH14" s="229"/>
      <c r="AI14" s="289">
        <v>0.07228009259259259</v>
      </c>
      <c r="AJ14" s="290">
        <v>0.07228009259259259</v>
      </c>
      <c r="AK14" s="204">
        <v>0</v>
      </c>
      <c r="AL14" s="257">
        <v>1</v>
      </c>
      <c r="AM14" s="288">
        <v>0.04274305555555555</v>
      </c>
      <c r="AN14" s="236">
        <v>8</v>
      </c>
      <c r="AO14" s="237">
        <v>72</v>
      </c>
      <c r="AP14" s="261">
        <v>2.4471003134796234</v>
      </c>
      <c r="AQ14" s="225"/>
      <c r="AR14" s="200"/>
      <c r="AS14" s="205"/>
      <c r="AT14" s="206"/>
    </row>
    <row r="15" spans="1:46" s="201" customFormat="1" ht="15">
      <c r="A15" s="200">
        <v>9</v>
      </c>
      <c r="B15" s="275"/>
      <c r="C15" s="349" t="s">
        <v>288</v>
      </c>
      <c r="D15" s="334" t="s">
        <v>214</v>
      </c>
      <c r="E15" s="351" t="s">
        <v>215</v>
      </c>
      <c r="F15" s="351">
        <v>1992</v>
      </c>
      <c r="G15" s="347" t="s">
        <v>48</v>
      </c>
      <c r="H15" s="383">
        <v>10</v>
      </c>
      <c r="I15" s="347" t="s">
        <v>35</v>
      </c>
      <c r="J15" s="351">
        <v>2018069</v>
      </c>
      <c r="K15" s="273">
        <v>4</v>
      </c>
      <c r="L15" s="351" t="s">
        <v>316</v>
      </c>
      <c r="M15" s="272"/>
      <c r="N15" s="351" t="s">
        <v>172</v>
      </c>
      <c r="O15" s="351" t="s">
        <v>157</v>
      </c>
      <c r="P15" s="276"/>
      <c r="Q15" s="245"/>
      <c r="R15" s="202"/>
      <c r="S15" s="245"/>
      <c r="T15" s="203"/>
      <c r="U15" s="245"/>
      <c r="V15" s="203"/>
      <c r="W15" s="245"/>
      <c r="X15" s="203" t="s">
        <v>292</v>
      </c>
      <c r="Y15" s="278"/>
      <c r="Z15" s="203"/>
      <c r="AA15" s="278"/>
      <c r="AB15" s="203"/>
      <c r="AC15" s="348">
        <v>0.05366898148148148</v>
      </c>
      <c r="AD15" s="250">
        <v>0</v>
      </c>
      <c r="AE15" s="346">
        <v>0.05366898148148148</v>
      </c>
      <c r="AF15" s="284">
        <v>1</v>
      </c>
      <c r="AG15" s="285">
        <v>0.020833333333333332</v>
      </c>
      <c r="AH15" s="229"/>
      <c r="AI15" s="289">
        <v>0.07450231481481481</v>
      </c>
      <c r="AJ15" s="290">
        <v>0.07450231481481481</v>
      </c>
      <c r="AK15" s="204">
        <v>0</v>
      </c>
      <c r="AL15" s="257">
        <v>1</v>
      </c>
      <c r="AM15" s="288">
        <v>0.04496527777777777</v>
      </c>
      <c r="AN15" s="236">
        <v>9</v>
      </c>
      <c r="AO15" s="237">
        <v>69</v>
      </c>
      <c r="AP15" s="261">
        <v>2.522335423197492</v>
      </c>
      <c r="AQ15" s="225"/>
      <c r="AR15" s="200"/>
      <c r="AS15" s="205"/>
      <c r="AT15" s="206"/>
    </row>
    <row r="16" spans="1:46" s="201" customFormat="1" ht="15">
      <c r="A16" s="200">
        <v>10</v>
      </c>
      <c r="B16" s="275"/>
      <c r="C16" s="349"/>
      <c r="D16" s="334" t="s">
        <v>198</v>
      </c>
      <c r="E16" s="353" t="s">
        <v>199</v>
      </c>
      <c r="F16" s="349">
        <v>1988</v>
      </c>
      <c r="G16" s="349" t="s">
        <v>135</v>
      </c>
      <c r="H16" s="383">
        <v>3</v>
      </c>
      <c r="I16" s="349" t="s">
        <v>35</v>
      </c>
      <c r="J16" s="353">
        <v>2018061</v>
      </c>
      <c r="K16" s="273">
        <v>2</v>
      </c>
      <c r="L16" s="352" t="s">
        <v>278</v>
      </c>
      <c r="M16" s="272"/>
      <c r="N16" s="352" t="s">
        <v>278</v>
      </c>
      <c r="O16" s="352" t="s">
        <v>243</v>
      </c>
      <c r="P16" s="276"/>
      <c r="Q16" s="245"/>
      <c r="R16" s="202"/>
      <c r="S16" s="245"/>
      <c r="T16" s="203"/>
      <c r="U16" s="245"/>
      <c r="V16" s="203" t="s">
        <v>292</v>
      </c>
      <c r="W16" s="245"/>
      <c r="X16" s="203"/>
      <c r="Y16" s="278"/>
      <c r="Z16" s="203"/>
      <c r="AA16" s="278"/>
      <c r="AB16" s="203"/>
      <c r="AC16" s="348">
        <v>0.058645833333333335</v>
      </c>
      <c r="AD16" s="250">
        <v>0</v>
      </c>
      <c r="AE16" s="346">
        <v>0.058645833333333335</v>
      </c>
      <c r="AF16" s="284">
        <v>1</v>
      </c>
      <c r="AG16" s="285">
        <v>0.020833333333333332</v>
      </c>
      <c r="AH16" s="229"/>
      <c r="AI16" s="289">
        <v>0.07947916666666667</v>
      </c>
      <c r="AJ16" s="290">
        <v>0.07947916666666667</v>
      </c>
      <c r="AK16" s="204">
        <v>0</v>
      </c>
      <c r="AL16" s="257">
        <v>1</v>
      </c>
      <c r="AM16" s="288">
        <v>0.04994212962962963</v>
      </c>
      <c r="AN16" s="236">
        <v>10</v>
      </c>
      <c r="AO16" s="237">
        <v>66</v>
      </c>
      <c r="AP16" s="261">
        <v>2.6908307210031346</v>
      </c>
      <c r="AQ16" s="225"/>
      <c r="AR16" s="200"/>
      <c r="AS16" s="205"/>
      <c r="AT16" s="206"/>
    </row>
    <row r="17" spans="1:46" s="201" customFormat="1" ht="13.5" customHeight="1">
      <c r="A17" s="200">
        <v>11</v>
      </c>
      <c r="B17" s="274"/>
      <c r="C17" s="349"/>
      <c r="D17" s="334" t="s">
        <v>188</v>
      </c>
      <c r="E17" s="294" t="s">
        <v>189</v>
      </c>
      <c r="F17" s="335">
        <v>1987</v>
      </c>
      <c r="G17" s="347" t="s">
        <v>135</v>
      </c>
      <c r="H17" s="383">
        <v>3</v>
      </c>
      <c r="I17" s="293" t="s">
        <v>35</v>
      </c>
      <c r="J17" s="273">
        <v>2018251</v>
      </c>
      <c r="K17" s="273">
        <v>12</v>
      </c>
      <c r="L17" s="294" t="s">
        <v>305</v>
      </c>
      <c r="M17" s="272"/>
      <c r="N17" s="294" t="s">
        <v>275</v>
      </c>
      <c r="O17" s="294" t="s">
        <v>281</v>
      </c>
      <c r="P17" s="276"/>
      <c r="Q17" s="245"/>
      <c r="R17" s="202"/>
      <c r="S17" s="245"/>
      <c r="T17" s="203"/>
      <c r="U17" s="245"/>
      <c r="V17" s="203" t="s">
        <v>292</v>
      </c>
      <c r="W17" s="245"/>
      <c r="X17" s="203" t="s">
        <v>292</v>
      </c>
      <c r="Y17" s="278"/>
      <c r="Z17" s="203"/>
      <c r="AA17" s="278"/>
      <c r="AB17" s="203"/>
      <c r="AC17" s="348">
        <v>0.05751157407407407</v>
      </c>
      <c r="AD17" s="250">
        <v>0</v>
      </c>
      <c r="AE17" s="346">
        <v>0.05751157407407407</v>
      </c>
      <c r="AF17" s="284">
        <v>2</v>
      </c>
      <c r="AG17" s="285">
        <v>0.041666666666666664</v>
      </c>
      <c r="AH17" s="229"/>
      <c r="AI17" s="289">
        <v>0.09917824074074073</v>
      </c>
      <c r="AJ17" s="290">
        <v>0.09917824074074073</v>
      </c>
      <c r="AK17" s="204">
        <v>0</v>
      </c>
      <c r="AL17" s="257">
        <v>2</v>
      </c>
      <c r="AM17" s="288">
        <v>0.06964120370370369</v>
      </c>
      <c r="AN17" s="236">
        <v>11</v>
      </c>
      <c r="AO17" s="237">
        <v>63</v>
      </c>
      <c r="AP17" s="261">
        <v>3.357758620689655</v>
      </c>
      <c r="AQ17" s="225"/>
      <c r="AR17" s="200"/>
      <c r="AS17" s="205"/>
      <c r="AT17" s="206"/>
    </row>
    <row r="18" spans="1:46" s="201" customFormat="1" ht="15">
      <c r="A18" s="200">
        <v>12</v>
      </c>
      <c r="B18" s="274"/>
      <c r="C18" s="349" t="s">
        <v>288</v>
      </c>
      <c r="D18" s="334" t="s">
        <v>221</v>
      </c>
      <c r="E18" s="337" t="s">
        <v>162</v>
      </c>
      <c r="F18" s="357">
        <v>1997</v>
      </c>
      <c r="G18" s="292" t="s">
        <v>135</v>
      </c>
      <c r="H18" s="383">
        <v>3</v>
      </c>
      <c r="I18" s="357" t="s">
        <v>35</v>
      </c>
      <c r="J18" s="337">
        <v>2018272</v>
      </c>
      <c r="K18" s="273">
        <v>3</v>
      </c>
      <c r="L18" s="203" t="s">
        <v>317</v>
      </c>
      <c r="M18" s="272"/>
      <c r="N18" s="337" t="s">
        <v>173</v>
      </c>
      <c r="O18" s="203" t="s">
        <v>283</v>
      </c>
      <c r="P18" s="276"/>
      <c r="Q18" s="245"/>
      <c r="R18" s="202"/>
      <c r="S18" s="245"/>
      <c r="T18" s="203"/>
      <c r="U18" s="245"/>
      <c r="V18" s="203" t="s">
        <v>292</v>
      </c>
      <c r="W18" s="245"/>
      <c r="X18" s="203" t="s">
        <v>292</v>
      </c>
      <c r="Y18" s="278"/>
      <c r="Z18" s="203"/>
      <c r="AA18" s="278"/>
      <c r="AB18" s="203"/>
      <c r="AC18" s="348">
        <v>0.06707175925925926</v>
      </c>
      <c r="AD18" s="250">
        <v>0</v>
      </c>
      <c r="AE18" s="346">
        <v>0.06707175925925926</v>
      </c>
      <c r="AF18" s="284">
        <v>2</v>
      </c>
      <c r="AG18" s="285">
        <v>0.041666666666666664</v>
      </c>
      <c r="AH18" s="229"/>
      <c r="AI18" s="289">
        <v>0.10873842592592592</v>
      </c>
      <c r="AJ18" s="290">
        <v>0.10873842592592592</v>
      </c>
      <c r="AK18" s="204">
        <v>0</v>
      </c>
      <c r="AL18" s="257">
        <v>2</v>
      </c>
      <c r="AM18" s="288">
        <v>0.07920138888888888</v>
      </c>
      <c r="AN18" s="236">
        <v>12</v>
      </c>
      <c r="AO18" s="237">
        <v>60</v>
      </c>
      <c r="AP18" s="261">
        <v>3.681426332288401</v>
      </c>
      <c r="AQ18" s="225"/>
      <c r="AR18" s="200"/>
      <c r="AS18" s="205"/>
      <c r="AT18" s="206"/>
    </row>
    <row r="19" spans="1:46" s="201" customFormat="1" ht="15">
      <c r="A19" s="200">
        <v>13</v>
      </c>
      <c r="B19" s="274"/>
      <c r="C19" s="349"/>
      <c r="D19" s="334" t="s">
        <v>223</v>
      </c>
      <c r="E19" s="351" t="s">
        <v>224</v>
      </c>
      <c r="F19" s="351">
        <v>1990</v>
      </c>
      <c r="G19" s="347" t="s">
        <v>135</v>
      </c>
      <c r="H19" s="383">
        <v>3</v>
      </c>
      <c r="I19" s="347" t="s">
        <v>35</v>
      </c>
      <c r="J19" s="351">
        <v>1602522</v>
      </c>
      <c r="K19" s="273">
        <v>6</v>
      </c>
      <c r="L19" s="351" t="s">
        <v>311</v>
      </c>
      <c r="M19" s="272"/>
      <c r="N19" s="351" t="s">
        <v>277</v>
      </c>
      <c r="O19" s="351" t="s">
        <v>285</v>
      </c>
      <c r="P19" s="276"/>
      <c r="Q19" s="245"/>
      <c r="R19" s="202" t="s">
        <v>292</v>
      </c>
      <c r="S19" s="245"/>
      <c r="T19" s="203"/>
      <c r="U19" s="245"/>
      <c r="V19" s="203" t="s">
        <v>292</v>
      </c>
      <c r="W19" s="245"/>
      <c r="X19" s="203" t="s">
        <v>292</v>
      </c>
      <c r="Y19" s="278"/>
      <c r="Z19" s="203"/>
      <c r="AA19" s="278"/>
      <c r="AB19" s="203"/>
      <c r="AC19" s="348">
        <v>0.04770833333333333</v>
      </c>
      <c r="AD19" s="250">
        <v>0</v>
      </c>
      <c r="AE19" s="346">
        <v>0.04770833333333333</v>
      </c>
      <c r="AF19" s="284">
        <v>3</v>
      </c>
      <c r="AG19" s="285">
        <v>0.0625</v>
      </c>
      <c r="AH19" s="229"/>
      <c r="AI19" s="289">
        <v>0.11020833333333332</v>
      </c>
      <c r="AJ19" s="290">
        <v>0.11020833333333332</v>
      </c>
      <c r="AK19" s="204">
        <v>0</v>
      </c>
      <c r="AL19" s="257">
        <v>3</v>
      </c>
      <c r="AM19" s="288">
        <v>0.08067129629629628</v>
      </c>
      <c r="AN19" s="236">
        <v>13</v>
      </c>
      <c r="AO19" s="237">
        <v>57</v>
      </c>
      <c r="AP19" s="261">
        <v>3.7311912225705326</v>
      </c>
      <c r="AQ19" s="225"/>
      <c r="AR19" s="200"/>
      <c r="AS19" s="205"/>
      <c r="AT19" s="206"/>
    </row>
    <row r="20" spans="1:46" s="201" customFormat="1" ht="13.5" customHeight="1">
      <c r="A20" s="200">
        <v>14</v>
      </c>
      <c r="B20" s="275"/>
      <c r="C20" s="349" t="s">
        <v>288</v>
      </c>
      <c r="D20" s="334" t="s">
        <v>259</v>
      </c>
      <c r="E20" s="294" t="s">
        <v>260</v>
      </c>
      <c r="F20" s="335">
        <v>1988</v>
      </c>
      <c r="G20" s="360" t="s">
        <v>135</v>
      </c>
      <c r="H20" s="383">
        <v>3</v>
      </c>
      <c r="I20" s="293" t="s">
        <v>35</v>
      </c>
      <c r="J20" s="273">
        <v>6104998</v>
      </c>
      <c r="K20" s="273">
        <v>12</v>
      </c>
      <c r="L20" s="294" t="s">
        <v>305</v>
      </c>
      <c r="M20" s="272"/>
      <c r="N20" s="342" t="s">
        <v>275</v>
      </c>
      <c r="O20" s="294" t="s">
        <v>281</v>
      </c>
      <c r="P20" s="276"/>
      <c r="Q20" s="245"/>
      <c r="R20" s="202" t="s">
        <v>292</v>
      </c>
      <c r="S20" s="245"/>
      <c r="T20" s="203" t="s">
        <v>292</v>
      </c>
      <c r="U20" s="245"/>
      <c r="V20" s="203"/>
      <c r="W20" s="245"/>
      <c r="X20" s="203"/>
      <c r="Y20" s="278"/>
      <c r="Z20" s="203" t="s">
        <v>292</v>
      </c>
      <c r="AA20" s="278"/>
      <c r="AB20" s="203"/>
      <c r="AC20" s="348">
        <v>0.05853009259259259</v>
      </c>
      <c r="AD20" s="250">
        <v>0</v>
      </c>
      <c r="AE20" s="346">
        <v>0.05853009259259259</v>
      </c>
      <c r="AF20" s="284">
        <v>3</v>
      </c>
      <c r="AG20" s="285">
        <v>0.0625</v>
      </c>
      <c r="AH20" s="229"/>
      <c r="AI20" s="289">
        <v>0.12103009259259259</v>
      </c>
      <c r="AJ20" s="290">
        <v>0.12103009259259259</v>
      </c>
      <c r="AK20" s="204">
        <v>0</v>
      </c>
      <c r="AL20" s="257">
        <v>3</v>
      </c>
      <c r="AM20" s="288">
        <v>0.09149305555555555</v>
      </c>
      <c r="AN20" s="236">
        <v>14</v>
      </c>
      <c r="AO20" s="237">
        <v>51</v>
      </c>
      <c r="AP20" s="261">
        <v>4.09757053291536</v>
      </c>
      <c r="AQ20" s="225"/>
      <c r="AR20" s="200"/>
      <c r="AS20" s="205"/>
      <c r="AT20" s="206"/>
    </row>
    <row r="21" spans="1:46" s="201" customFormat="1" ht="18" customHeight="1">
      <c r="A21" s="200">
        <v>15</v>
      </c>
      <c r="B21" s="274"/>
      <c r="C21" s="349"/>
      <c r="D21" s="334" t="s">
        <v>263</v>
      </c>
      <c r="E21" s="294" t="s">
        <v>264</v>
      </c>
      <c r="F21" s="335">
        <v>1990</v>
      </c>
      <c r="G21" s="360" t="s">
        <v>135</v>
      </c>
      <c r="H21" s="383">
        <v>3</v>
      </c>
      <c r="I21" s="293" t="s">
        <v>35</v>
      </c>
      <c r="J21" s="273">
        <v>1391047</v>
      </c>
      <c r="K21" s="273">
        <v>9</v>
      </c>
      <c r="L21" s="294" t="s">
        <v>280</v>
      </c>
      <c r="M21" s="272"/>
      <c r="N21" s="342" t="s">
        <v>280</v>
      </c>
      <c r="O21" s="339" t="s">
        <v>287</v>
      </c>
      <c r="P21" s="276"/>
      <c r="Q21" s="245"/>
      <c r="R21" s="202" t="s">
        <v>292</v>
      </c>
      <c r="S21" s="245"/>
      <c r="T21" s="203"/>
      <c r="U21" s="245"/>
      <c r="V21" s="203"/>
      <c r="W21" s="245"/>
      <c r="X21" s="203" t="s">
        <v>292</v>
      </c>
      <c r="Y21" s="278"/>
      <c r="Z21" s="203" t="s">
        <v>292</v>
      </c>
      <c r="AA21" s="278"/>
      <c r="AB21" s="203"/>
      <c r="AC21" s="348">
        <v>0.05892361111111111</v>
      </c>
      <c r="AD21" s="250">
        <v>0</v>
      </c>
      <c r="AE21" s="346">
        <v>0.05892361111111111</v>
      </c>
      <c r="AF21" s="284">
        <v>3</v>
      </c>
      <c r="AG21" s="285">
        <v>0.0625</v>
      </c>
      <c r="AH21" s="229"/>
      <c r="AI21" s="289">
        <v>0.12142361111111111</v>
      </c>
      <c r="AJ21" s="290">
        <v>0.12142361111111111</v>
      </c>
      <c r="AK21" s="204">
        <v>0</v>
      </c>
      <c r="AL21" s="257">
        <v>3</v>
      </c>
      <c r="AM21" s="288">
        <v>0.09188657407407406</v>
      </c>
      <c r="AN21" s="236">
        <v>15</v>
      </c>
      <c r="AO21" s="237">
        <v>48</v>
      </c>
      <c r="AP21" s="261">
        <v>4.110893416927899</v>
      </c>
      <c r="AQ21" s="225"/>
      <c r="AR21" s="200"/>
      <c r="AS21" s="205"/>
      <c r="AT21" s="206"/>
    </row>
    <row r="22" spans="1:46" s="201" customFormat="1" ht="21" customHeight="1">
      <c r="A22" s="200">
        <v>16</v>
      </c>
      <c r="B22" s="274"/>
      <c r="C22" s="349"/>
      <c r="D22" s="334" t="s">
        <v>261</v>
      </c>
      <c r="E22" s="294" t="s">
        <v>262</v>
      </c>
      <c r="F22" s="335">
        <v>1997</v>
      </c>
      <c r="G22" s="360" t="s">
        <v>135</v>
      </c>
      <c r="H22" s="383">
        <v>3</v>
      </c>
      <c r="I22" s="293" t="s">
        <v>35</v>
      </c>
      <c r="J22" s="273">
        <v>1391042</v>
      </c>
      <c r="K22" s="273">
        <v>8</v>
      </c>
      <c r="L22" s="294" t="s">
        <v>304</v>
      </c>
      <c r="M22" s="272"/>
      <c r="N22" s="342" t="s">
        <v>279</v>
      </c>
      <c r="O22" s="339" t="s">
        <v>286</v>
      </c>
      <c r="P22" s="276"/>
      <c r="Q22" s="245"/>
      <c r="R22" s="202" t="s">
        <v>292</v>
      </c>
      <c r="S22" s="245"/>
      <c r="T22" s="203" t="s">
        <v>292</v>
      </c>
      <c r="U22" s="245"/>
      <c r="V22" s="203"/>
      <c r="W22" s="245"/>
      <c r="X22" s="203"/>
      <c r="Y22" s="278"/>
      <c r="Z22" s="203" t="s">
        <v>292</v>
      </c>
      <c r="AA22" s="278"/>
      <c r="AB22" s="203"/>
      <c r="AC22" s="348">
        <v>0.06149305555555556</v>
      </c>
      <c r="AD22" s="250">
        <v>0</v>
      </c>
      <c r="AE22" s="346">
        <v>0.06149305555555556</v>
      </c>
      <c r="AF22" s="284">
        <v>3</v>
      </c>
      <c r="AG22" s="285">
        <v>0.0625</v>
      </c>
      <c r="AH22" s="229"/>
      <c r="AI22" s="289">
        <v>0.12399305555555556</v>
      </c>
      <c r="AJ22" s="290">
        <v>0.12399305555555556</v>
      </c>
      <c r="AK22" s="204">
        <v>0</v>
      </c>
      <c r="AL22" s="257">
        <v>3</v>
      </c>
      <c r="AM22" s="288">
        <v>0.09445601851851852</v>
      </c>
      <c r="AN22" s="236">
        <v>16</v>
      </c>
      <c r="AO22" s="237">
        <v>46</v>
      </c>
      <c r="AP22" s="261">
        <v>4.197884012539185</v>
      </c>
      <c r="AQ22" s="225"/>
      <c r="AR22" s="200"/>
      <c r="AS22" s="205"/>
      <c r="AT22" s="206"/>
    </row>
    <row r="23" spans="1:46" s="201" customFormat="1" ht="15">
      <c r="A23" s="200">
        <v>17</v>
      </c>
      <c r="B23" s="275"/>
      <c r="C23" s="349" t="s">
        <v>288</v>
      </c>
      <c r="D23" s="334" t="s">
        <v>268</v>
      </c>
      <c r="E23" s="359" t="s">
        <v>269</v>
      </c>
      <c r="F23" s="359">
        <v>1978</v>
      </c>
      <c r="G23" s="360" t="s">
        <v>135</v>
      </c>
      <c r="H23" s="383">
        <v>3</v>
      </c>
      <c r="I23" s="360" t="s">
        <v>35</v>
      </c>
      <c r="J23" s="359">
        <v>1391049</v>
      </c>
      <c r="K23" s="273">
        <v>5</v>
      </c>
      <c r="L23" s="359" t="s">
        <v>276</v>
      </c>
      <c r="M23" s="272"/>
      <c r="N23" s="340" t="s">
        <v>276</v>
      </c>
      <c r="O23" s="351" t="s">
        <v>284</v>
      </c>
      <c r="P23" s="276"/>
      <c r="Q23" s="245"/>
      <c r="R23" s="202" t="s">
        <v>292</v>
      </c>
      <c r="S23" s="245"/>
      <c r="T23" s="203"/>
      <c r="U23" s="245"/>
      <c r="V23" s="203" t="s">
        <v>292</v>
      </c>
      <c r="W23" s="245"/>
      <c r="X23" s="203" t="s">
        <v>292</v>
      </c>
      <c r="Y23" s="278"/>
      <c r="Z23" s="203"/>
      <c r="AA23" s="278"/>
      <c r="AB23" s="203"/>
      <c r="AC23" s="348">
        <v>0.06759259259259259</v>
      </c>
      <c r="AD23" s="250">
        <v>0</v>
      </c>
      <c r="AE23" s="346">
        <v>0.06759259259259259</v>
      </c>
      <c r="AF23" s="284">
        <v>3</v>
      </c>
      <c r="AG23" s="285">
        <v>0.0625</v>
      </c>
      <c r="AH23" s="229"/>
      <c r="AI23" s="289">
        <v>0.1300925925925926</v>
      </c>
      <c r="AJ23" s="290">
        <v>0.1300925925925926</v>
      </c>
      <c r="AK23" s="204">
        <v>0</v>
      </c>
      <c r="AL23" s="257">
        <v>3</v>
      </c>
      <c r="AM23" s="288">
        <v>0.10055555555555555</v>
      </c>
      <c r="AN23" s="236">
        <v>17</v>
      </c>
      <c r="AO23" s="237">
        <v>44</v>
      </c>
      <c r="AP23" s="261">
        <v>4.404388714733542</v>
      </c>
      <c r="AQ23" s="225"/>
      <c r="AR23" s="200"/>
      <c r="AS23" s="205"/>
      <c r="AT23" s="206"/>
    </row>
    <row r="24" spans="1:46" s="201" customFormat="1" ht="15">
      <c r="A24" s="200">
        <v>18</v>
      </c>
      <c r="B24" s="274"/>
      <c r="C24" s="349"/>
      <c r="D24" s="334" t="s">
        <v>234</v>
      </c>
      <c r="E24" s="351" t="s">
        <v>161</v>
      </c>
      <c r="F24" s="351">
        <v>1996</v>
      </c>
      <c r="G24" s="347" t="s">
        <v>135</v>
      </c>
      <c r="H24" s="383">
        <v>3</v>
      </c>
      <c r="I24" s="347" t="s">
        <v>35</v>
      </c>
      <c r="J24" s="351">
        <v>1391035</v>
      </c>
      <c r="K24" s="273">
        <v>5</v>
      </c>
      <c r="L24" s="351" t="s">
        <v>276</v>
      </c>
      <c r="M24" s="272"/>
      <c r="N24" s="351" t="s">
        <v>276</v>
      </c>
      <c r="O24" s="351" t="s">
        <v>284</v>
      </c>
      <c r="P24" s="276"/>
      <c r="Q24" s="245"/>
      <c r="R24" s="202"/>
      <c r="S24" s="245"/>
      <c r="T24" s="203"/>
      <c r="U24" s="245"/>
      <c r="V24" s="203"/>
      <c r="W24" s="245"/>
      <c r="X24" s="203"/>
      <c r="Y24" s="278"/>
      <c r="Z24" s="203"/>
      <c r="AA24" s="278"/>
      <c r="AB24" s="203"/>
      <c r="AC24" s="348">
        <v>0.011122685185185185</v>
      </c>
      <c r="AD24" s="250">
        <v>0</v>
      </c>
      <c r="AE24" s="346">
        <v>0.011122685185185185</v>
      </c>
      <c r="AF24" s="284">
        <v>0</v>
      </c>
      <c r="AG24" s="285" t="s">
        <v>130</v>
      </c>
      <c r="AH24" s="229"/>
      <c r="AI24" s="295" t="s">
        <v>158</v>
      </c>
      <c r="AJ24" s="290" t="s">
        <v>158</v>
      </c>
      <c r="AK24" s="204">
        <v>3</v>
      </c>
      <c r="AL24" s="257">
        <v>0</v>
      </c>
      <c r="AM24" s="288" t="s">
        <v>130</v>
      </c>
      <c r="AN24" s="236">
        <v>18</v>
      </c>
      <c r="AO24" s="237">
        <v>42</v>
      </c>
      <c r="AP24" s="261" t="s">
        <v>130</v>
      </c>
      <c r="AQ24" s="225"/>
      <c r="AR24" s="200"/>
      <c r="AS24" s="205"/>
      <c r="AT24" s="206"/>
    </row>
    <row r="25" spans="1:46" s="201" customFormat="1" ht="12.75">
      <c r="A25" s="12"/>
      <c r="B25" s="315"/>
      <c r="C25" s="316"/>
      <c r="D25" s="317"/>
      <c r="E25" s="299"/>
      <c r="F25" s="299"/>
      <c r="G25" s="318"/>
      <c r="H25" s="319"/>
      <c r="I25" s="320"/>
      <c r="J25" s="320"/>
      <c r="K25" s="321"/>
      <c r="L25" s="299"/>
      <c r="M25" s="319"/>
      <c r="N25" s="299"/>
      <c r="O25" s="299"/>
      <c r="P25" s="322"/>
      <c r="Q25" s="303"/>
      <c r="R25" s="299"/>
      <c r="S25" s="303"/>
      <c r="T25" s="299"/>
      <c r="U25" s="303"/>
      <c r="V25" s="299"/>
      <c r="W25" s="303"/>
      <c r="X25" s="299"/>
      <c r="Y25" s="323"/>
      <c r="Z25" s="299"/>
      <c r="AA25" s="323"/>
      <c r="AB25" s="299"/>
      <c r="AC25" s="354"/>
      <c r="AD25" s="303"/>
      <c r="AE25" s="324"/>
      <c r="AF25" s="325"/>
      <c r="AG25" s="326"/>
      <c r="AH25" s="303"/>
      <c r="AI25" s="327"/>
      <c r="AJ25" s="328"/>
      <c r="AK25" s="309"/>
      <c r="AL25" s="309"/>
      <c r="AM25" s="329"/>
      <c r="AN25" s="330"/>
      <c r="AO25" s="307"/>
      <c r="AP25" s="331"/>
      <c r="AQ25" s="12"/>
      <c r="AR25" s="12"/>
      <c r="AS25" s="205"/>
      <c r="AT25" s="206"/>
    </row>
    <row r="26" spans="1:48" ht="12.75" customHeight="1">
      <c r="A26" s="201"/>
      <c r="B26" s="201"/>
      <c r="C26" s="201"/>
      <c r="D26" s="207"/>
      <c r="E26" s="201"/>
      <c r="F26" s="12"/>
      <c r="G26" s="79" t="s">
        <v>133</v>
      </c>
      <c r="H26" s="208">
        <v>417</v>
      </c>
      <c r="I26" s="345"/>
      <c r="J26" s="208"/>
      <c r="K26" s="201"/>
      <c r="L26" s="201"/>
      <c r="M26" s="201"/>
      <c r="N26" s="207"/>
      <c r="O26" s="207"/>
      <c r="P26" s="201"/>
      <c r="Q26" s="246"/>
      <c r="R26" s="201"/>
      <c r="S26" s="246"/>
      <c r="T26" s="201"/>
      <c r="U26" s="246"/>
      <c r="V26" s="201"/>
      <c r="W26" s="246"/>
      <c r="X26" s="201"/>
      <c r="Y26" s="246"/>
      <c r="Z26" s="201"/>
      <c r="AA26" s="246"/>
      <c r="AB26" s="201"/>
      <c r="AD26" s="201"/>
      <c r="AG26" s="201"/>
      <c r="AH26" s="201"/>
      <c r="AI26" s="201"/>
      <c r="AK26" s="201"/>
      <c r="AL26" s="201"/>
      <c r="AM26" s="201"/>
      <c r="AN26" s="279">
        <v>1</v>
      </c>
      <c r="AQ26" s="201"/>
      <c r="AR26" s="201"/>
      <c r="AS26" s="201"/>
      <c r="AT26" s="201"/>
      <c r="AU26" s="201"/>
      <c r="AV26" s="201"/>
    </row>
    <row r="27" ht="12.75">
      <c r="E27" s="199" t="s">
        <v>306</v>
      </c>
    </row>
    <row r="28" ht="12.75">
      <c r="E28" s="199" t="s">
        <v>307</v>
      </c>
    </row>
    <row r="30" spans="1:48" s="201" customFormat="1" ht="15" outlineLevel="1">
      <c r="A30" s="211" t="s">
        <v>182</v>
      </c>
      <c r="B30" s="211"/>
      <c r="C30" s="211"/>
      <c r="D30" s="211"/>
      <c r="E30" s="220"/>
      <c r="F30" s="220"/>
      <c r="G30" s="270"/>
      <c r="H30" s="220"/>
      <c r="I30" s="270"/>
      <c r="J30" s="220"/>
      <c r="K30" s="211"/>
      <c r="L30" s="211"/>
      <c r="M30" s="211"/>
      <c r="N30" s="211"/>
      <c r="O30" s="211"/>
      <c r="P30" s="221"/>
      <c r="Q30" s="248"/>
      <c r="R30" s="186"/>
      <c r="S30" s="248"/>
      <c r="T30" s="211"/>
      <c r="U30" s="248"/>
      <c r="V30" s="186"/>
      <c r="W30" s="248"/>
      <c r="X30" s="211"/>
      <c r="Y30" s="248"/>
      <c r="Z30" s="211"/>
      <c r="AA30" s="248"/>
      <c r="AB30" s="211"/>
      <c r="AC30" s="222"/>
      <c r="AD30" s="211"/>
      <c r="AE30" s="254"/>
      <c r="AF30" s="254"/>
      <c r="AG30" s="211"/>
      <c r="AH30" s="211"/>
      <c r="AI30" s="211"/>
      <c r="AJ30" s="211"/>
      <c r="AK30" s="211"/>
      <c r="AL30" s="211"/>
      <c r="AM30" s="211"/>
      <c r="AN30" s="238"/>
      <c r="AO30" s="238"/>
      <c r="AP30" s="211"/>
      <c r="AQ30" s="219"/>
      <c r="AR30" s="219"/>
      <c r="AS30" s="219"/>
      <c r="AT30" s="211"/>
      <c r="AU30" s="211"/>
      <c r="AV30" s="211"/>
    </row>
    <row r="31" spans="1:44" s="211" customFormat="1" ht="15" customHeight="1" outlineLevel="1">
      <c r="A31" s="211" t="s">
        <v>324</v>
      </c>
      <c r="C31" s="212"/>
      <c r="D31" s="213"/>
      <c r="E31" s="213"/>
      <c r="F31" s="213"/>
      <c r="G31" s="269"/>
      <c r="H31" s="213"/>
      <c r="I31" s="344"/>
      <c r="J31" s="214"/>
      <c r="K31" s="212"/>
      <c r="L31" s="212"/>
      <c r="M31" s="212"/>
      <c r="N31" s="213"/>
      <c r="O31" s="213"/>
      <c r="P31" s="215"/>
      <c r="Q31" s="247"/>
      <c r="R31" s="216"/>
      <c r="S31" s="247"/>
      <c r="T31" s="215"/>
      <c r="U31" s="247"/>
      <c r="V31" s="216"/>
      <c r="W31" s="247"/>
      <c r="X31" s="215"/>
      <c r="Y31" s="247"/>
      <c r="Z31" s="215"/>
      <c r="AA31" s="247"/>
      <c r="AB31" s="215"/>
      <c r="AC31" s="217"/>
      <c r="AD31" s="215"/>
      <c r="AE31" s="253"/>
      <c r="AF31" s="253"/>
      <c r="AG31" s="215"/>
      <c r="AH31" s="215"/>
      <c r="AI31" s="215"/>
      <c r="AJ31" s="231"/>
      <c r="AK31" s="218"/>
      <c r="AN31" s="238"/>
      <c r="AO31" s="238"/>
      <c r="AQ31" s="219"/>
      <c r="AR31" s="219"/>
    </row>
  </sheetData>
  <sheetProtection/>
  <mergeCells count="20">
    <mergeCell ref="I5:I6"/>
    <mergeCell ref="G5:G6"/>
    <mergeCell ref="H5:H6"/>
    <mergeCell ref="B5:B6"/>
    <mergeCell ref="L5:L6"/>
    <mergeCell ref="A5:A6"/>
    <mergeCell ref="D5:D6"/>
    <mergeCell ref="J5:J6"/>
    <mergeCell ref="K5:K6"/>
    <mergeCell ref="E5:E6"/>
    <mergeCell ref="A1:AR1"/>
    <mergeCell ref="A2:AR2"/>
    <mergeCell ref="A4:AQ4"/>
    <mergeCell ref="AR5:AR6"/>
    <mergeCell ref="M5:M6"/>
    <mergeCell ref="N5:N6"/>
    <mergeCell ref="O5:O6"/>
    <mergeCell ref="P5:AQ5"/>
    <mergeCell ref="F5:F6"/>
    <mergeCell ref="C5:C6"/>
  </mergeCells>
  <printOptions/>
  <pageMargins left="0.25" right="0.25" top="0.75" bottom="0.75" header="0.3" footer="0.3"/>
  <pageSetup fitToHeight="1" fitToWidth="1" horizontalDpi="600" verticalDpi="600" orientation="landscape" paperSize="9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34"/>
    <pageSetUpPr fitToPage="1"/>
  </sheetPr>
  <dimension ref="A1:BA1004"/>
  <sheetViews>
    <sheetView tabSelected="1" view="pageBreakPreview" zoomScale="70" zoomScaleNormal="70" zoomScaleSheetLayoutView="70" zoomScalePageLayoutView="0" workbookViewId="0" topLeftCell="A19">
      <selection activeCell="BD27" sqref="BD27"/>
    </sheetView>
  </sheetViews>
  <sheetFormatPr defaultColWidth="9.140625" defaultRowHeight="12.75" outlineLevelRow="1" outlineLevelCol="2"/>
  <cols>
    <col min="1" max="1" width="4.28125" style="199" customWidth="1"/>
    <col min="2" max="2" width="4.00390625" style="199" hidden="1" customWidth="1" outlineLevel="1"/>
    <col min="3" max="3" width="5.28125" style="199" hidden="1" customWidth="1" outlineLevel="1"/>
    <col min="4" max="4" width="5.7109375" style="223" hidden="1" customWidth="1" collapsed="1"/>
    <col min="5" max="5" width="44.00390625" style="184" customWidth="1"/>
    <col min="6" max="6" width="33.140625" style="184" hidden="1" customWidth="1"/>
    <col min="7" max="7" width="24.421875" style="271" customWidth="1"/>
    <col min="8" max="8" width="26.7109375" style="184" hidden="1" customWidth="1" outlineLevel="1"/>
    <col min="9" max="9" width="5.7109375" style="356" hidden="1" customWidth="1" outlineLevel="1"/>
    <col min="10" max="10" width="26.140625" style="224" customWidth="1" outlineLevel="1"/>
    <col min="11" max="11" width="4.421875" style="199" hidden="1" customWidth="1"/>
    <col min="12" max="12" width="5.7109375" style="199" customWidth="1"/>
    <col min="13" max="13" width="7.140625" style="199" hidden="1" customWidth="1" outlineLevel="1"/>
    <col min="14" max="14" width="5.28125" style="223" hidden="1" customWidth="1" outlineLevel="1"/>
    <col min="15" max="15" width="10.28125" style="223" hidden="1" customWidth="1" outlineLevel="1"/>
    <col min="16" max="16" width="9.140625" style="199" hidden="1" customWidth="1" outlineLevel="1"/>
    <col min="17" max="17" width="8.140625" style="249" hidden="1" customWidth="1" outlineLevel="1"/>
    <col min="18" max="18" width="5.140625" style="199" hidden="1" customWidth="1"/>
    <col min="19" max="19" width="7.00390625" style="249" hidden="1" customWidth="1" outlineLevel="1"/>
    <col min="20" max="20" width="4.57421875" style="199" hidden="1" customWidth="1"/>
    <col min="21" max="21" width="7.140625" style="249" hidden="1" customWidth="1" outlineLevel="1"/>
    <col min="22" max="22" width="5.28125" style="199" hidden="1" customWidth="1"/>
    <col min="23" max="23" width="6.00390625" style="249" hidden="1" customWidth="1" outlineLevel="2"/>
    <col min="24" max="24" width="4.7109375" style="199" hidden="1" customWidth="1"/>
    <col min="25" max="25" width="3.7109375" style="249" hidden="1" customWidth="1" outlineLevel="2"/>
    <col min="26" max="26" width="3.421875" style="199" hidden="1" customWidth="1"/>
    <col min="27" max="27" width="2.8515625" style="249" hidden="1" customWidth="1" outlineLevel="2"/>
    <col min="28" max="28" width="4.57421875" style="199" hidden="1" customWidth="1" outlineLevel="2"/>
    <col min="29" max="29" width="10.57421875" style="209" hidden="1" customWidth="1" collapsed="1"/>
    <col min="30" max="30" width="6.57421875" style="199" hidden="1" customWidth="1" outlineLevel="1"/>
    <col min="31" max="31" width="10.00390625" style="252" hidden="1" customWidth="1"/>
    <col min="32" max="32" width="3.7109375" style="252" hidden="1" customWidth="1"/>
    <col min="33" max="33" width="9.421875" style="199" hidden="1" customWidth="1"/>
    <col min="34" max="34" width="6.57421875" style="199" hidden="1" customWidth="1"/>
    <col min="35" max="35" width="11.421875" style="199" hidden="1" customWidth="1"/>
    <col min="36" max="36" width="11.8515625" style="230" hidden="1" customWidth="1"/>
    <col min="37" max="37" width="4.57421875" style="199" hidden="1" customWidth="1"/>
    <col min="38" max="38" width="3.00390625" style="199" hidden="1" customWidth="1"/>
    <col min="39" max="39" width="6.57421875" style="199" hidden="1" customWidth="1"/>
    <col min="40" max="40" width="4.8515625" style="232" customWidth="1"/>
    <col min="41" max="41" width="6.140625" style="232" customWidth="1" outlineLevel="1"/>
    <col min="42" max="42" width="10.7109375" style="187" hidden="1" customWidth="1" outlineLevel="1"/>
    <col min="43" max="43" width="3.140625" style="199" hidden="1" customWidth="1" outlineLevel="1"/>
    <col min="44" max="44" width="9.00390625" style="242" customWidth="1" outlineLevel="1"/>
    <col min="45" max="45" width="4.57421875" style="210" customWidth="1" outlineLevel="1"/>
    <col min="46" max="46" width="9.00390625" style="187" hidden="1" customWidth="1" outlineLevel="1"/>
    <col min="47" max="47" width="4.00390625" style="199" hidden="1" customWidth="1" collapsed="1"/>
    <col min="48" max="51" width="9.140625" style="199" hidden="1" customWidth="1" outlineLevel="1"/>
    <col min="52" max="52" width="12.28125" style="199" customWidth="1" collapsed="1"/>
    <col min="53" max="16384" width="9.140625" style="199" customWidth="1"/>
  </cols>
  <sheetData>
    <row r="1" spans="1:47" ht="57" customHeight="1" outlineLevel="1">
      <c r="A1" s="422" t="s">
        <v>312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</row>
    <row r="2" spans="1:49" s="181" customFormat="1" ht="50.25" customHeight="1" outlineLevel="1" thickBot="1">
      <c r="A2" s="407" t="s">
        <v>289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180"/>
      <c r="AW2" s="180"/>
    </row>
    <row r="3" spans="1:49" s="181" customFormat="1" ht="13.5" outlineLevel="1" thickTop="1">
      <c r="A3" s="291" t="s">
        <v>176</v>
      </c>
      <c r="B3" s="182"/>
      <c r="C3" s="182"/>
      <c r="E3" s="183"/>
      <c r="F3" s="183"/>
      <c r="G3" s="268"/>
      <c r="H3" s="183"/>
      <c r="I3" s="271"/>
      <c r="J3" s="182" t="s">
        <v>175</v>
      </c>
      <c r="K3" s="182"/>
      <c r="M3" s="182"/>
      <c r="P3" s="185"/>
      <c r="Q3" s="243"/>
      <c r="R3" s="186"/>
      <c r="S3" s="243"/>
      <c r="U3" s="243"/>
      <c r="V3" s="186"/>
      <c r="W3" s="243"/>
      <c r="Y3" s="243"/>
      <c r="AA3" s="243"/>
      <c r="AE3" s="251"/>
      <c r="AF3" s="251"/>
      <c r="AJ3" s="262"/>
      <c r="AL3" s="187"/>
      <c r="AM3" s="187"/>
      <c r="AN3" s="232"/>
      <c r="AO3" s="233"/>
      <c r="AP3" s="188"/>
      <c r="AQ3" s="189"/>
      <c r="AR3" s="239"/>
      <c r="AS3" s="187"/>
      <c r="AT3" s="188"/>
      <c r="AU3" s="283" t="s">
        <v>175</v>
      </c>
      <c r="AV3" s="179"/>
      <c r="AW3" s="190"/>
    </row>
    <row r="4" spans="1:49" s="181" customFormat="1" ht="59.25" customHeight="1" outlineLevel="1" thickBot="1">
      <c r="A4" s="388" t="s">
        <v>323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9"/>
      <c r="AO4" s="389"/>
      <c r="AP4" s="389"/>
      <c r="AQ4" s="389"/>
      <c r="AR4" s="439"/>
      <c r="AS4" s="439"/>
      <c r="AT4" s="439"/>
      <c r="AU4" s="228"/>
      <c r="AV4" s="191"/>
      <c r="AW4" s="191"/>
    </row>
    <row r="5" spans="1:51" s="181" customFormat="1" ht="32.25" customHeight="1" outlineLevel="1" thickBot="1">
      <c r="A5" s="408" t="s">
        <v>5</v>
      </c>
      <c r="B5" s="410" t="s">
        <v>132</v>
      </c>
      <c r="C5" s="412" t="s">
        <v>123</v>
      </c>
      <c r="D5" s="410" t="s">
        <v>141</v>
      </c>
      <c r="E5" s="440" t="s">
        <v>142</v>
      </c>
      <c r="F5" s="442" t="s">
        <v>131</v>
      </c>
      <c r="G5" s="436" t="s">
        <v>12</v>
      </c>
      <c r="H5" s="418" t="s">
        <v>15</v>
      </c>
      <c r="I5" s="394" t="s">
        <v>19</v>
      </c>
      <c r="J5" s="433" t="s">
        <v>20</v>
      </c>
      <c r="K5" s="392" t="s">
        <v>21</v>
      </c>
      <c r="L5" s="392" t="s">
        <v>22</v>
      </c>
      <c r="M5" s="405" t="s">
        <v>1</v>
      </c>
      <c r="N5" s="420" t="s">
        <v>23</v>
      </c>
      <c r="O5" s="390" t="s">
        <v>120</v>
      </c>
      <c r="P5" s="400" t="s">
        <v>116</v>
      </c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35" t="s">
        <v>136</v>
      </c>
      <c r="AS5" s="435"/>
      <c r="AT5" s="435"/>
      <c r="AU5" s="438" t="s">
        <v>18</v>
      </c>
      <c r="AV5" s="191"/>
      <c r="AW5" s="191" t="s">
        <v>31</v>
      </c>
      <c r="AX5" s="191" t="s">
        <v>35</v>
      </c>
      <c r="AY5" s="199" t="s">
        <v>139</v>
      </c>
    </row>
    <row r="6" spans="1:51" ht="270.75" thickBot="1">
      <c r="A6" s="409"/>
      <c r="B6" s="411"/>
      <c r="C6" s="413"/>
      <c r="D6" s="411"/>
      <c r="E6" s="441"/>
      <c r="F6" s="443"/>
      <c r="G6" s="437"/>
      <c r="H6" s="419"/>
      <c r="I6" s="395"/>
      <c r="J6" s="434"/>
      <c r="K6" s="393"/>
      <c r="L6" s="393"/>
      <c r="M6" s="406"/>
      <c r="N6" s="421"/>
      <c r="O6" s="391"/>
      <c r="P6" s="312" t="s">
        <v>129</v>
      </c>
      <c r="Q6" s="244" t="s">
        <v>121</v>
      </c>
      <c r="R6" s="314" t="s">
        <v>177</v>
      </c>
      <c r="S6" s="244" t="s">
        <v>121</v>
      </c>
      <c r="T6" s="313" t="s">
        <v>178</v>
      </c>
      <c r="U6" s="244" t="s">
        <v>121</v>
      </c>
      <c r="V6" s="313" t="s">
        <v>179</v>
      </c>
      <c r="W6" s="244" t="s">
        <v>121</v>
      </c>
      <c r="X6" s="313" t="s">
        <v>180</v>
      </c>
      <c r="Y6" s="244" t="s">
        <v>121</v>
      </c>
      <c r="Z6" s="313" t="s">
        <v>181</v>
      </c>
      <c r="AA6" s="244" t="s">
        <v>121</v>
      </c>
      <c r="AB6" s="313"/>
      <c r="AC6" s="192" t="s">
        <v>122</v>
      </c>
      <c r="AD6" s="282" t="s">
        <v>124</v>
      </c>
      <c r="AE6" s="265" t="s">
        <v>126</v>
      </c>
      <c r="AF6" s="265" t="s">
        <v>100</v>
      </c>
      <c r="AG6" s="265" t="s">
        <v>140</v>
      </c>
      <c r="AH6" s="286" t="s">
        <v>125</v>
      </c>
      <c r="AI6" s="264" t="s">
        <v>127</v>
      </c>
      <c r="AJ6" s="195" t="s">
        <v>116</v>
      </c>
      <c r="AK6" s="194" t="s">
        <v>11</v>
      </c>
      <c r="AL6" s="196" t="s">
        <v>7</v>
      </c>
      <c r="AM6" s="196" t="s">
        <v>128</v>
      </c>
      <c r="AN6" s="234" t="s">
        <v>3</v>
      </c>
      <c r="AO6" s="235" t="s">
        <v>137</v>
      </c>
      <c r="AP6" s="192" t="s">
        <v>4</v>
      </c>
      <c r="AQ6" s="193" t="s">
        <v>9</v>
      </c>
      <c r="AR6" s="380" t="s">
        <v>134</v>
      </c>
      <c r="AS6" s="381" t="s">
        <v>138</v>
      </c>
      <c r="AT6" s="382" t="s">
        <v>56</v>
      </c>
      <c r="AU6" s="415" t="s">
        <v>18</v>
      </c>
      <c r="AV6" s="197" t="s">
        <v>10</v>
      </c>
      <c r="AW6" s="198">
        <v>0.08333333333333333</v>
      </c>
      <c r="AX6" s="198">
        <v>0.08333333333333333</v>
      </c>
      <c r="AY6" s="287">
        <v>0.020833333333333332</v>
      </c>
    </row>
    <row r="7" spans="1:53" s="201" customFormat="1" ht="15">
      <c r="A7" s="311">
        <v>1</v>
      </c>
      <c r="B7" s="275"/>
      <c r="C7" s="349"/>
      <c r="D7" s="266">
        <v>1</v>
      </c>
      <c r="E7" s="311" t="s">
        <v>310</v>
      </c>
      <c r="F7" s="311"/>
      <c r="G7" s="311" t="s">
        <v>159</v>
      </c>
      <c r="H7" s="311" t="s">
        <v>282</v>
      </c>
      <c r="I7" s="350">
        <v>4</v>
      </c>
      <c r="J7" s="351" t="s">
        <v>151</v>
      </c>
      <c r="K7" s="351">
        <v>1994</v>
      </c>
      <c r="L7" s="347" t="s">
        <v>30</v>
      </c>
      <c r="M7" s="273">
        <v>30</v>
      </c>
      <c r="N7" s="347" t="s">
        <v>31</v>
      </c>
      <c r="O7" s="351">
        <v>2018262</v>
      </c>
      <c r="P7" s="276"/>
      <c r="Q7" s="250"/>
      <c r="R7" s="260"/>
      <c r="S7" s="250"/>
      <c r="T7" s="255"/>
      <c r="U7" s="250"/>
      <c r="V7" s="255"/>
      <c r="W7" s="250"/>
      <c r="X7" s="255"/>
      <c r="Y7" s="277"/>
      <c r="Z7" s="255"/>
      <c r="AA7" s="277"/>
      <c r="AB7" s="255"/>
      <c r="AC7" s="348">
        <v>0.01898148148148148</v>
      </c>
      <c r="AD7" s="250">
        <v>0</v>
      </c>
      <c r="AE7" s="346">
        <v>0.01898148148148148</v>
      </c>
      <c r="AF7" s="284">
        <v>0</v>
      </c>
      <c r="AG7" s="285" t="s">
        <v>130</v>
      </c>
      <c r="AH7" s="256"/>
      <c r="AI7" s="289">
        <v>0.01898148148148148</v>
      </c>
      <c r="AJ7" s="290">
        <v>0.01898148148148148</v>
      </c>
      <c r="AK7" s="204">
        <v>0</v>
      </c>
      <c r="AL7" s="257">
        <v>0</v>
      </c>
      <c r="AM7" s="288">
        <v>0</v>
      </c>
      <c r="AN7" s="362">
        <v>1</v>
      </c>
      <c r="AO7" s="363">
        <v>100</v>
      </c>
      <c r="AP7" s="364">
        <v>1</v>
      </c>
      <c r="AQ7" s="263"/>
      <c r="AR7" s="384">
        <v>374</v>
      </c>
      <c r="AS7" s="430">
        <v>1</v>
      </c>
      <c r="AT7" s="226"/>
      <c r="AU7" s="259"/>
      <c r="AV7" s="205"/>
      <c r="AW7" s="206"/>
      <c r="BA7" s="199"/>
    </row>
    <row r="8" spans="1:53" s="201" customFormat="1" ht="15">
      <c r="A8" s="311"/>
      <c r="B8" s="274"/>
      <c r="C8" s="349"/>
      <c r="D8" s="266">
        <v>7</v>
      </c>
      <c r="E8" s="366" t="s">
        <v>187</v>
      </c>
      <c r="F8" s="311"/>
      <c r="G8" s="366" t="s">
        <v>159</v>
      </c>
      <c r="H8" s="311" t="s">
        <v>282</v>
      </c>
      <c r="I8" s="334" t="s">
        <v>197</v>
      </c>
      <c r="J8" s="351" t="s">
        <v>147</v>
      </c>
      <c r="K8" s="351">
        <v>1994</v>
      </c>
      <c r="L8" s="347" t="s">
        <v>48</v>
      </c>
      <c r="M8" s="273">
        <v>10</v>
      </c>
      <c r="N8" s="347" t="s">
        <v>31</v>
      </c>
      <c r="O8" s="351">
        <v>2018274</v>
      </c>
      <c r="P8" s="276"/>
      <c r="Q8" s="245"/>
      <c r="R8" s="202"/>
      <c r="S8" s="245"/>
      <c r="T8" s="203"/>
      <c r="U8" s="245"/>
      <c r="V8" s="203"/>
      <c r="W8" s="245"/>
      <c r="X8" s="203"/>
      <c r="Y8" s="278"/>
      <c r="Z8" s="203"/>
      <c r="AA8" s="278"/>
      <c r="AB8" s="203"/>
      <c r="AC8" s="348">
        <v>0.02119212962962963</v>
      </c>
      <c r="AD8" s="250">
        <v>0</v>
      </c>
      <c r="AE8" s="346">
        <v>0.02119212962962963</v>
      </c>
      <c r="AF8" s="284">
        <v>0</v>
      </c>
      <c r="AG8" s="285" t="s">
        <v>130</v>
      </c>
      <c r="AH8" s="229"/>
      <c r="AI8" s="289">
        <v>0.02119212962962963</v>
      </c>
      <c r="AJ8" s="290">
        <v>0.02119212962962963</v>
      </c>
      <c r="AK8" s="204">
        <v>0</v>
      </c>
      <c r="AL8" s="257">
        <v>0</v>
      </c>
      <c r="AM8" s="288">
        <v>0.002210648148148149</v>
      </c>
      <c r="AN8" s="365">
        <v>2</v>
      </c>
      <c r="AO8" s="363">
        <v>95</v>
      </c>
      <c r="AP8" s="364">
        <v>1.1164634146341463</v>
      </c>
      <c r="AQ8" s="225"/>
      <c r="AR8" s="384">
        <v>374</v>
      </c>
      <c r="AS8" s="431"/>
      <c r="AT8" s="226"/>
      <c r="AU8" s="200"/>
      <c r="AV8" s="205"/>
      <c r="AW8" s="206"/>
      <c r="BA8" s="199"/>
    </row>
    <row r="9" spans="1:53" s="201" customFormat="1" ht="15">
      <c r="A9" s="311"/>
      <c r="B9" s="275"/>
      <c r="C9" s="349"/>
      <c r="D9" s="266">
        <v>4</v>
      </c>
      <c r="E9" s="366" t="s">
        <v>187</v>
      </c>
      <c r="F9" s="311"/>
      <c r="G9" s="366" t="s">
        <v>159</v>
      </c>
      <c r="H9" s="311" t="s">
        <v>282</v>
      </c>
      <c r="I9" s="334" t="s">
        <v>225</v>
      </c>
      <c r="J9" s="351" t="s">
        <v>152</v>
      </c>
      <c r="K9" s="351">
        <v>1994</v>
      </c>
      <c r="L9" s="347" t="s">
        <v>30</v>
      </c>
      <c r="M9" s="273">
        <v>30</v>
      </c>
      <c r="N9" s="347" t="s">
        <v>31</v>
      </c>
      <c r="O9" s="351">
        <v>2018258</v>
      </c>
      <c r="P9" s="276"/>
      <c r="Q9" s="245"/>
      <c r="R9" s="202"/>
      <c r="S9" s="245"/>
      <c r="T9" s="203"/>
      <c r="U9" s="245"/>
      <c r="V9" s="203"/>
      <c r="W9" s="245"/>
      <c r="X9" s="203"/>
      <c r="Y9" s="278"/>
      <c r="Z9" s="203"/>
      <c r="AA9" s="278"/>
      <c r="AB9" s="203"/>
      <c r="AC9" s="348">
        <v>0.02238425925925926</v>
      </c>
      <c r="AD9" s="250">
        <v>0</v>
      </c>
      <c r="AE9" s="346">
        <v>0.02238425925925926</v>
      </c>
      <c r="AF9" s="284">
        <v>0</v>
      </c>
      <c r="AG9" s="285" t="s">
        <v>130</v>
      </c>
      <c r="AH9" s="229"/>
      <c r="AI9" s="289">
        <v>0.02238425925925926</v>
      </c>
      <c r="AJ9" s="290">
        <v>0.02238425925925926</v>
      </c>
      <c r="AK9" s="204">
        <v>0</v>
      </c>
      <c r="AL9" s="257">
        <v>0</v>
      </c>
      <c r="AM9" s="288">
        <v>0.003402777777777779</v>
      </c>
      <c r="AN9" s="365">
        <v>6</v>
      </c>
      <c r="AO9" s="363">
        <v>79</v>
      </c>
      <c r="AP9" s="364">
        <v>1.179268292682927</v>
      </c>
      <c r="AQ9" s="225"/>
      <c r="AR9" s="384">
        <v>374</v>
      </c>
      <c r="AS9" s="431"/>
      <c r="AT9" s="281"/>
      <c r="AU9" s="200"/>
      <c r="AV9" s="205"/>
      <c r="AW9" s="206"/>
      <c r="BA9" s="199"/>
    </row>
    <row r="10" spans="1:49" s="201" customFormat="1" ht="15">
      <c r="A10" s="310"/>
      <c r="B10" s="274"/>
      <c r="C10" s="349"/>
      <c r="D10" s="296">
        <v>4</v>
      </c>
      <c r="E10" s="367" t="s">
        <v>187</v>
      </c>
      <c r="F10" s="310"/>
      <c r="G10" s="367" t="s">
        <v>159</v>
      </c>
      <c r="H10" s="310" t="s">
        <v>282</v>
      </c>
      <c r="I10" s="334" t="s">
        <v>235</v>
      </c>
      <c r="J10" s="351" t="s">
        <v>236</v>
      </c>
      <c r="K10" s="351">
        <v>1987</v>
      </c>
      <c r="L10" s="347" t="s">
        <v>30</v>
      </c>
      <c r="M10" s="273">
        <v>30</v>
      </c>
      <c r="N10" s="347" t="s">
        <v>35</v>
      </c>
      <c r="O10" s="273">
        <v>2018260</v>
      </c>
      <c r="P10" s="276"/>
      <c r="Q10" s="245"/>
      <c r="R10" s="202"/>
      <c r="S10" s="245"/>
      <c r="T10" s="203"/>
      <c r="U10" s="245"/>
      <c r="V10" s="203"/>
      <c r="W10" s="245"/>
      <c r="X10" s="203"/>
      <c r="Y10" s="278"/>
      <c r="Z10" s="203"/>
      <c r="AA10" s="278"/>
      <c r="AB10" s="203"/>
      <c r="AC10" s="348">
        <v>0.02953703703703704</v>
      </c>
      <c r="AD10" s="250">
        <v>0</v>
      </c>
      <c r="AE10" s="346">
        <v>0.02953703703703704</v>
      </c>
      <c r="AF10" s="284">
        <v>0</v>
      </c>
      <c r="AG10" s="285" t="s">
        <v>130</v>
      </c>
      <c r="AH10" s="229"/>
      <c r="AI10" s="289">
        <v>0.02953703703703704</v>
      </c>
      <c r="AJ10" s="290">
        <v>0.02953703703703704</v>
      </c>
      <c r="AK10" s="204">
        <v>0</v>
      </c>
      <c r="AL10" s="257">
        <v>0</v>
      </c>
      <c r="AM10" s="288">
        <v>0.010555555555555558</v>
      </c>
      <c r="AN10" s="365">
        <v>1</v>
      </c>
      <c r="AO10" s="363">
        <v>100</v>
      </c>
      <c r="AP10" s="364">
        <v>1.5560975609756098</v>
      </c>
      <c r="AQ10" s="225"/>
      <c r="AR10" s="385">
        <v>374</v>
      </c>
      <c r="AS10" s="432"/>
      <c r="AT10" s="227">
        <v>1</v>
      </c>
      <c r="AU10" s="200"/>
      <c r="AV10" s="205"/>
      <c r="AW10" s="206"/>
    </row>
    <row r="11" spans="1:49" s="201" customFormat="1" ht="15">
      <c r="A11" s="311">
        <v>2</v>
      </c>
      <c r="B11" s="274"/>
      <c r="C11" s="349"/>
      <c r="D11" s="266">
        <v>4</v>
      </c>
      <c r="E11" s="311" t="s">
        <v>316</v>
      </c>
      <c r="F11" s="311"/>
      <c r="G11" s="311" t="s">
        <v>316</v>
      </c>
      <c r="H11" s="311" t="s">
        <v>157</v>
      </c>
      <c r="I11" s="350">
        <v>2</v>
      </c>
      <c r="J11" s="351" t="s">
        <v>157</v>
      </c>
      <c r="K11" s="351">
        <v>1990</v>
      </c>
      <c r="L11" s="347" t="s">
        <v>30</v>
      </c>
      <c r="M11" s="273">
        <v>30</v>
      </c>
      <c r="N11" s="347" t="s">
        <v>31</v>
      </c>
      <c r="O11" s="351">
        <v>2024651</v>
      </c>
      <c r="P11" s="276"/>
      <c r="Q11" s="245"/>
      <c r="R11" s="202"/>
      <c r="S11" s="245"/>
      <c r="T11" s="203"/>
      <c r="U11" s="245"/>
      <c r="V11" s="203"/>
      <c r="W11" s="245"/>
      <c r="X11" s="203"/>
      <c r="Y11" s="278"/>
      <c r="Z11" s="203"/>
      <c r="AA11" s="278"/>
      <c r="AB11" s="203"/>
      <c r="AC11" s="348">
        <v>0.02226851851851852</v>
      </c>
      <c r="AD11" s="250">
        <v>0</v>
      </c>
      <c r="AE11" s="346">
        <v>0.02226851851851852</v>
      </c>
      <c r="AF11" s="284">
        <v>0</v>
      </c>
      <c r="AG11" s="285" t="s">
        <v>130</v>
      </c>
      <c r="AH11" s="229"/>
      <c r="AI11" s="289">
        <v>0.02226851851851852</v>
      </c>
      <c r="AJ11" s="290">
        <v>0.02226851851851852</v>
      </c>
      <c r="AK11" s="204">
        <v>0</v>
      </c>
      <c r="AL11" s="257">
        <v>0</v>
      </c>
      <c r="AM11" s="288">
        <v>0.0032870370370370397</v>
      </c>
      <c r="AN11" s="365">
        <v>4</v>
      </c>
      <c r="AO11" s="363">
        <v>87</v>
      </c>
      <c r="AP11" s="364">
        <v>1.1731707317073172</v>
      </c>
      <c r="AQ11" s="225"/>
      <c r="AR11" s="384">
        <v>304</v>
      </c>
      <c r="AS11" s="427">
        <v>2</v>
      </c>
      <c r="AT11" s="281"/>
      <c r="AU11" s="200"/>
      <c r="AV11" s="205"/>
      <c r="AW11" s="206"/>
    </row>
    <row r="12" spans="1:49" s="201" customFormat="1" ht="15">
      <c r="A12" s="311"/>
      <c r="B12" s="275"/>
      <c r="C12" s="349"/>
      <c r="D12" s="266">
        <v>1</v>
      </c>
      <c r="E12" s="366" t="s">
        <v>185</v>
      </c>
      <c r="F12" s="311"/>
      <c r="G12" s="366" t="s">
        <v>172</v>
      </c>
      <c r="H12" s="311" t="s">
        <v>157</v>
      </c>
      <c r="I12" s="334" t="s">
        <v>195</v>
      </c>
      <c r="J12" s="351" t="s">
        <v>155</v>
      </c>
      <c r="K12" s="351">
        <v>1993</v>
      </c>
      <c r="L12" s="347" t="s">
        <v>30</v>
      </c>
      <c r="M12" s="273">
        <v>30</v>
      </c>
      <c r="N12" s="347" t="s">
        <v>31</v>
      </c>
      <c r="O12" s="351">
        <v>2024650</v>
      </c>
      <c r="P12" s="276"/>
      <c r="Q12" s="245"/>
      <c r="R12" s="202"/>
      <c r="S12" s="245"/>
      <c r="T12" s="203"/>
      <c r="U12" s="245"/>
      <c r="V12" s="203"/>
      <c r="W12" s="245"/>
      <c r="X12" s="203"/>
      <c r="Y12" s="278"/>
      <c r="Z12" s="203"/>
      <c r="AA12" s="278"/>
      <c r="AB12" s="203"/>
      <c r="AC12" s="348">
        <v>0.025405092592592594</v>
      </c>
      <c r="AD12" s="250">
        <v>0</v>
      </c>
      <c r="AE12" s="346">
        <v>0.025405092592592594</v>
      </c>
      <c r="AF12" s="284">
        <v>0</v>
      </c>
      <c r="AG12" s="285" t="s">
        <v>130</v>
      </c>
      <c r="AH12" s="229"/>
      <c r="AI12" s="289">
        <v>0.025405092592592594</v>
      </c>
      <c r="AJ12" s="290">
        <v>0.025405092592592594</v>
      </c>
      <c r="AK12" s="204">
        <v>0</v>
      </c>
      <c r="AL12" s="257">
        <v>0</v>
      </c>
      <c r="AM12" s="288">
        <v>0.006423611111111113</v>
      </c>
      <c r="AN12" s="365">
        <v>8</v>
      </c>
      <c r="AO12" s="363">
        <v>72</v>
      </c>
      <c r="AP12" s="364">
        <v>1.3384146341463417</v>
      </c>
      <c r="AQ12" s="225"/>
      <c r="AR12" s="384">
        <v>304</v>
      </c>
      <c r="AS12" s="428"/>
      <c r="AT12" s="226"/>
      <c r="AU12" s="200"/>
      <c r="AV12" s="205"/>
      <c r="AW12" s="206"/>
    </row>
    <row r="13" spans="1:49" s="201" customFormat="1" ht="15">
      <c r="A13" s="311"/>
      <c r="B13" s="275"/>
      <c r="C13" s="349"/>
      <c r="D13" s="266">
        <v>1</v>
      </c>
      <c r="E13" s="366" t="s">
        <v>185</v>
      </c>
      <c r="F13" s="311"/>
      <c r="G13" s="366" t="s">
        <v>172</v>
      </c>
      <c r="H13" s="311" t="s">
        <v>157</v>
      </c>
      <c r="I13" s="334" t="s">
        <v>207</v>
      </c>
      <c r="J13" s="351" t="s">
        <v>208</v>
      </c>
      <c r="K13" s="351">
        <v>1994</v>
      </c>
      <c r="L13" s="347" t="s">
        <v>135</v>
      </c>
      <c r="M13" s="273">
        <v>3</v>
      </c>
      <c r="N13" s="347" t="s">
        <v>31</v>
      </c>
      <c r="O13" s="351">
        <v>2024653</v>
      </c>
      <c r="P13" s="276"/>
      <c r="Q13" s="245"/>
      <c r="R13" s="202"/>
      <c r="S13" s="245"/>
      <c r="T13" s="203"/>
      <c r="U13" s="245"/>
      <c r="V13" s="203"/>
      <c r="W13" s="245"/>
      <c r="X13" s="203"/>
      <c r="Y13" s="278"/>
      <c r="Z13" s="203"/>
      <c r="AA13" s="278"/>
      <c r="AB13" s="203"/>
      <c r="AC13" s="348">
        <v>0.027210648148148147</v>
      </c>
      <c r="AD13" s="250">
        <v>0</v>
      </c>
      <c r="AE13" s="346">
        <v>0.027210648148148147</v>
      </c>
      <c r="AF13" s="284">
        <v>0</v>
      </c>
      <c r="AG13" s="285" t="s">
        <v>130</v>
      </c>
      <c r="AH13" s="229"/>
      <c r="AI13" s="289">
        <v>0.027210648148148147</v>
      </c>
      <c r="AJ13" s="290">
        <v>0.027210648148148147</v>
      </c>
      <c r="AK13" s="204">
        <v>0</v>
      </c>
      <c r="AL13" s="257">
        <v>0</v>
      </c>
      <c r="AM13" s="288">
        <v>0.008229166666666666</v>
      </c>
      <c r="AN13" s="365">
        <v>10</v>
      </c>
      <c r="AO13" s="363">
        <v>66</v>
      </c>
      <c r="AP13" s="364">
        <v>1.4335365853658537</v>
      </c>
      <c r="AQ13" s="225"/>
      <c r="AR13" s="384">
        <v>304</v>
      </c>
      <c r="AS13" s="428"/>
      <c r="AT13" s="226"/>
      <c r="AU13" s="200"/>
      <c r="AV13" s="205"/>
      <c r="AW13" s="206"/>
    </row>
    <row r="14" spans="1:49" s="201" customFormat="1" ht="15">
      <c r="A14" s="310"/>
      <c r="B14" s="274"/>
      <c r="C14" s="349"/>
      <c r="D14" s="296">
        <v>4</v>
      </c>
      <c r="E14" s="367" t="s">
        <v>185</v>
      </c>
      <c r="F14" s="310"/>
      <c r="G14" s="367" t="s">
        <v>172</v>
      </c>
      <c r="H14" s="310" t="s">
        <v>157</v>
      </c>
      <c r="I14" s="334" t="s">
        <v>232</v>
      </c>
      <c r="J14" s="351" t="s">
        <v>233</v>
      </c>
      <c r="K14" s="351">
        <v>1996</v>
      </c>
      <c r="L14" s="347" t="s">
        <v>135</v>
      </c>
      <c r="M14" s="273">
        <v>3</v>
      </c>
      <c r="N14" s="347" t="s">
        <v>35</v>
      </c>
      <c r="O14" s="351">
        <v>2024652</v>
      </c>
      <c r="P14" s="276"/>
      <c r="Q14" s="245"/>
      <c r="R14" s="202"/>
      <c r="S14" s="245"/>
      <c r="T14" s="203"/>
      <c r="U14" s="245">
        <v>0.004571759259259259</v>
      </c>
      <c r="V14" s="203"/>
      <c r="W14" s="245"/>
      <c r="X14" s="203"/>
      <c r="Y14" s="278"/>
      <c r="Z14" s="203"/>
      <c r="AA14" s="278"/>
      <c r="AB14" s="203"/>
      <c r="AC14" s="348">
        <v>0.04810185185185185</v>
      </c>
      <c r="AD14" s="250">
        <v>0.004571759259259259</v>
      </c>
      <c r="AE14" s="346">
        <v>0.043530092592592586</v>
      </c>
      <c r="AF14" s="284">
        <v>0</v>
      </c>
      <c r="AG14" s="285" t="s">
        <v>130</v>
      </c>
      <c r="AH14" s="229"/>
      <c r="AI14" s="289">
        <v>0.043530092592592586</v>
      </c>
      <c r="AJ14" s="290">
        <v>0.043530092592592586</v>
      </c>
      <c r="AK14" s="204">
        <v>0</v>
      </c>
      <c r="AL14" s="257">
        <v>0</v>
      </c>
      <c r="AM14" s="288">
        <v>0.024548611111111104</v>
      </c>
      <c r="AN14" s="365">
        <v>6</v>
      </c>
      <c r="AO14" s="363">
        <v>79</v>
      </c>
      <c r="AP14" s="364">
        <v>2.293292682926829</v>
      </c>
      <c r="AQ14" s="225"/>
      <c r="AR14" s="386">
        <v>304</v>
      </c>
      <c r="AS14" s="429"/>
      <c r="AT14" s="280"/>
      <c r="AU14" s="200"/>
      <c r="AV14" s="205"/>
      <c r="AW14" s="206"/>
    </row>
    <row r="15" spans="1:49" s="201" customFormat="1" ht="15">
      <c r="A15" s="311">
        <v>3</v>
      </c>
      <c r="B15" s="274"/>
      <c r="C15" s="349"/>
      <c r="D15" s="311">
        <v>2</v>
      </c>
      <c r="E15" s="311" t="s">
        <v>301</v>
      </c>
      <c r="F15" s="311"/>
      <c r="G15" s="311" t="s">
        <v>174</v>
      </c>
      <c r="H15" s="311" t="s">
        <v>143</v>
      </c>
      <c r="I15" s="334" t="s">
        <v>237</v>
      </c>
      <c r="J15" s="351" t="s">
        <v>167</v>
      </c>
      <c r="K15" s="347">
        <v>1997</v>
      </c>
      <c r="L15" s="347" t="s">
        <v>135</v>
      </c>
      <c r="M15" s="273">
        <v>3</v>
      </c>
      <c r="N15" s="347" t="s">
        <v>31</v>
      </c>
      <c r="O15" s="351">
        <v>2018265</v>
      </c>
      <c r="P15" s="276"/>
      <c r="Q15" s="245"/>
      <c r="R15" s="202"/>
      <c r="S15" s="245"/>
      <c r="T15" s="203"/>
      <c r="U15" s="245"/>
      <c r="V15" s="203"/>
      <c r="W15" s="245"/>
      <c r="X15" s="203"/>
      <c r="Y15" s="278"/>
      <c r="Z15" s="203"/>
      <c r="AA15" s="278"/>
      <c r="AB15" s="203"/>
      <c r="AC15" s="348">
        <v>0.03729166666666667</v>
      </c>
      <c r="AD15" s="250">
        <v>0</v>
      </c>
      <c r="AE15" s="346">
        <v>0.03729166666666667</v>
      </c>
      <c r="AF15" s="284">
        <v>0</v>
      </c>
      <c r="AG15" s="285" t="s">
        <v>130</v>
      </c>
      <c r="AH15" s="229"/>
      <c r="AI15" s="289">
        <v>0.03729166666666667</v>
      </c>
      <c r="AJ15" s="290">
        <v>0.03729166666666667</v>
      </c>
      <c r="AK15" s="204">
        <v>0</v>
      </c>
      <c r="AL15" s="257">
        <v>0</v>
      </c>
      <c r="AM15" s="288">
        <v>0.018310185185185186</v>
      </c>
      <c r="AN15" s="365">
        <v>12</v>
      </c>
      <c r="AO15" s="363">
        <v>60</v>
      </c>
      <c r="AP15" s="364">
        <v>1.9646341463414634</v>
      </c>
      <c r="AQ15" s="225"/>
      <c r="AR15" s="384">
        <v>246</v>
      </c>
      <c r="AS15" s="427">
        <v>3</v>
      </c>
      <c r="AT15" s="226"/>
      <c r="AU15" s="200"/>
      <c r="AV15" s="205"/>
      <c r="AW15" s="206"/>
    </row>
    <row r="16" spans="1:49" s="201" customFormat="1" ht="15">
      <c r="A16" s="311"/>
      <c r="B16" s="275"/>
      <c r="C16" s="349"/>
      <c r="D16" s="266">
        <v>7</v>
      </c>
      <c r="E16" s="366" t="s">
        <v>290</v>
      </c>
      <c r="F16" s="311"/>
      <c r="G16" s="366" t="s">
        <v>174</v>
      </c>
      <c r="H16" s="311" t="s">
        <v>143</v>
      </c>
      <c r="I16" s="336" t="s">
        <v>186</v>
      </c>
      <c r="J16" s="351" t="s">
        <v>145</v>
      </c>
      <c r="K16" s="347">
        <v>1995</v>
      </c>
      <c r="L16" s="347" t="s">
        <v>30</v>
      </c>
      <c r="M16" s="273">
        <v>30</v>
      </c>
      <c r="N16" s="347" t="s">
        <v>35</v>
      </c>
      <c r="O16" s="351">
        <v>2018250</v>
      </c>
      <c r="P16" s="276"/>
      <c r="Q16" s="245"/>
      <c r="R16" s="202"/>
      <c r="S16" s="245"/>
      <c r="T16" s="203"/>
      <c r="U16" s="245"/>
      <c r="V16" s="203"/>
      <c r="W16" s="245"/>
      <c r="X16" s="203"/>
      <c r="Y16" s="278"/>
      <c r="Z16" s="203"/>
      <c r="AA16" s="278"/>
      <c r="AB16" s="203"/>
      <c r="AC16" s="348">
        <v>0.0409375</v>
      </c>
      <c r="AD16" s="250">
        <v>0</v>
      </c>
      <c r="AE16" s="346">
        <v>0.0409375</v>
      </c>
      <c r="AF16" s="284">
        <v>0</v>
      </c>
      <c r="AG16" s="285" t="s">
        <v>130</v>
      </c>
      <c r="AH16" s="229"/>
      <c r="AI16" s="289">
        <v>0.0409375</v>
      </c>
      <c r="AJ16" s="290">
        <v>0.0409375</v>
      </c>
      <c r="AK16" s="204">
        <v>0</v>
      </c>
      <c r="AL16" s="257">
        <v>0</v>
      </c>
      <c r="AM16" s="288">
        <v>0.02195601851851852</v>
      </c>
      <c r="AN16" s="365">
        <v>5</v>
      </c>
      <c r="AO16" s="363">
        <v>83</v>
      </c>
      <c r="AP16" s="364">
        <v>2.1567073170731708</v>
      </c>
      <c r="AQ16" s="225"/>
      <c r="AR16" s="384">
        <v>246</v>
      </c>
      <c r="AS16" s="428"/>
      <c r="AT16" s="226"/>
      <c r="AU16" s="200"/>
      <c r="AV16" s="205"/>
      <c r="AW16" s="206"/>
    </row>
    <row r="17" spans="1:49" s="201" customFormat="1" ht="15">
      <c r="A17" s="311"/>
      <c r="B17" s="274"/>
      <c r="C17" s="349"/>
      <c r="D17" s="266">
        <v>7</v>
      </c>
      <c r="E17" s="366" t="s">
        <v>290</v>
      </c>
      <c r="F17" s="311"/>
      <c r="G17" s="366" t="s">
        <v>174</v>
      </c>
      <c r="H17" s="311" t="s">
        <v>143</v>
      </c>
      <c r="I17" s="334" t="s">
        <v>196</v>
      </c>
      <c r="J17" s="351" t="s">
        <v>164</v>
      </c>
      <c r="K17" s="347">
        <v>1997</v>
      </c>
      <c r="L17" s="347" t="s">
        <v>135</v>
      </c>
      <c r="M17" s="273">
        <v>3</v>
      </c>
      <c r="N17" s="347" t="s">
        <v>31</v>
      </c>
      <c r="O17" s="351">
        <v>2018257</v>
      </c>
      <c r="P17" s="276"/>
      <c r="Q17" s="245"/>
      <c r="R17" s="202"/>
      <c r="S17" s="245"/>
      <c r="T17" s="203"/>
      <c r="U17" s="245"/>
      <c r="V17" s="203"/>
      <c r="W17" s="245"/>
      <c r="X17" s="203" t="s">
        <v>292</v>
      </c>
      <c r="Y17" s="278"/>
      <c r="Z17" s="203"/>
      <c r="AA17" s="278"/>
      <c r="AB17" s="203"/>
      <c r="AC17" s="348">
        <v>0.05039351851851851</v>
      </c>
      <c r="AD17" s="250">
        <v>0</v>
      </c>
      <c r="AE17" s="346">
        <v>0.05039351851851851</v>
      </c>
      <c r="AF17" s="284">
        <v>1</v>
      </c>
      <c r="AG17" s="285">
        <v>0.020833333333333332</v>
      </c>
      <c r="AH17" s="229"/>
      <c r="AI17" s="289">
        <v>0.07122685185185185</v>
      </c>
      <c r="AJ17" s="290">
        <v>0.07122685185185185</v>
      </c>
      <c r="AK17" s="204">
        <v>0</v>
      </c>
      <c r="AL17" s="257">
        <v>1</v>
      </c>
      <c r="AM17" s="288">
        <v>0.052245370370370366</v>
      </c>
      <c r="AN17" s="365">
        <v>26</v>
      </c>
      <c r="AO17" s="363">
        <v>28</v>
      </c>
      <c r="AP17" s="364">
        <v>3.752439024390244</v>
      </c>
      <c r="AQ17" s="225"/>
      <c r="AR17" s="384">
        <v>246</v>
      </c>
      <c r="AS17" s="428"/>
      <c r="AT17" s="281"/>
      <c r="AU17" s="200"/>
      <c r="AV17" s="205"/>
      <c r="AW17" s="206"/>
    </row>
    <row r="18" spans="1:49" s="201" customFormat="1" ht="15">
      <c r="A18" s="310"/>
      <c r="B18" s="274"/>
      <c r="C18" s="349"/>
      <c r="D18" s="296">
        <v>7</v>
      </c>
      <c r="E18" s="367" t="s">
        <v>290</v>
      </c>
      <c r="F18" s="310"/>
      <c r="G18" s="367" t="s">
        <v>174</v>
      </c>
      <c r="H18" s="310" t="s">
        <v>143</v>
      </c>
      <c r="I18" s="334" t="s">
        <v>209</v>
      </c>
      <c r="J18" s="351" t="s">
        <v>144</v>
      </c>
      <c r="K18" s="347">
        <v>1994</v>
      </c>
      <c r="L18" s="347" t="s">
        <v>30</v>
      </c>
      <c r="M18" s="273">
        <v>30</v>
      </c>
      <c r="N18" s="347" t="s">
        <v>31</v>
      </c>
      <c r="O18" s="351">
        <v>2018255</v>
      </c>
      <c r="P18" s="276"/>
      <c r="Q18" s="245"/>
      <c r="R18" s="202"/>
      <c r="S18" s="245"/>
      <c r="T18" s="203"/>
      <c r="U18" s="245"/>
      <c r="V18" s="203"/>
      <c r="W18" s="245"/>
      <c r="X18" s="203"/>
      <c r="Y18" s="278"/>
      <c r="Z18" s="203"/>
      <c r="AA18" s="278"/>
      <c r="AB18" s="203"/>
      <c r="AC18" s="348">
        <v>0.02337962962962963</v>
      </c>
      <c r="AD18" s="250">
        <v>0</v>
      </c>
      <c r="AE18" s="346">
        <v>0.02337962962962963</v>
      </c>
      <c r="AF18" s="284">
        <v>0</v>
      </c>
      <c r="AG18" s="285" t="s">
        <v>130</v>
      </c>
      <c r="AH18" s="229"/>
      <c r="AI18" s="289">
        <v>0.02337962962962963</v>
      </c>
      <c r="AJ18" s="290">
        <v>0.02337962962962963</v>
      </c>
      <c r="AK18" s="204">
        <v>0</v>
      </c>
      <c r="AL18" s="257">
        <v>0</v>
      </c>
      <c r="AM18" s="288">
        <v>0.0043981481481481476</v>
      </c>
      <c r="AN18" s="365">
        <v>7</v>
      </c>
      <c r="AO18" s="363">
        <v>75</v>
      </c>
      <c r="AP18" s="364">
        <v>1.2317073170731707</v>
      </c>
      <c r="AQ18" s="225"/>
      <c r="AR18" s="385">
        <v>246</v>
      </c>
      <c r="AS18" s="429"/>
      <c r="AT18" s="280"/>
      <c r="AU18" s="200"/>
      <c r="AV18" s="205"/>
      <c r="AW18" s="206"/>
    </row>
    <row r="19" spans="1:49" s="201" customFormat="1" ht="15">
      <c r="A19" s="311">
        <v>4</v>
      </c>
      <c r="B19" s="274"/>
      <c r="C19" s="349"/>
      <c r="D19" s="266">
        <v>8</v>
      </c>
      <c r="E19" s="311" t="s">
        <v>173</v>
      </c>
      <c r="F19" s="311"/>
      <c r="G19" s="311" t="s">
        <v>173</v>
      </c>
      <c r="H19" s="311"/>
      <c r="I19" s="334"/>
      <c r="J19" s="203" t="s">
        <v>146</v>
      </c>
      <c r="K19" s="335"/>
      <c r="L19" s="338" t="s">
        <v>48</v>
      </c>
      <c r="M19" s="341"/>
      <c r="N19" s="343"/>
      <c r="O19" s="341"/>
      <c r="P19" s="276"/>
      <c r="Q19" s="245"/>
      <c r="R19" s="202"/>
      <c r="S19" s="245"/>
      <c r="T19" s="203"/>
      <c r="U19" s="245"/>
      <c r="V19" s="203"/>
      <c r="W19" s="245"/>
      <c r="X19" s="203"/>
      <c r="Y19" s="278"/>
      <c r="Z19" s="203"/>
      <c r="AA19" s="278"/>
      <c r="AB19" s="203"/>
      <c r="AC19" s="348"/>
      <c r="AD19" s="250"/>
      <c r="AE19" s="346"/>
      <c r="AF19" s="284"/>
      <c r="AG19" s="285"/>
      <c r="AH19" s="229"/>
      <c r="AI19" s="289"/>
      <c r="AJ19" s="290"/>
      <c r="AK19" s="204"/>
      <c r="AL19" s="257"/>
      <c r="AM19" s="288"/>
      <c r="AN19" s="236">
        <v>11</v>
      </c>
      <c r="AO19" s="237" t="e">
        <f>IF(ISNA(VLOOKUP(AN19,#REF!,2,0)),0,VLOOKUP(AN19,#REF!,2,0))</f>
        <v>#REF!</v>
      </c>
      <c r="AP19" s="364"/>
      <c r="AQ19" s="225"/>
      <c r="AR19" s="384"/>
      <c r="AS19" s="427">
        <v>4</v>
      </c>
      <c r="AT19" s="226"/>
      <c r="AU19" s="200"/>
      <c r="AV19" s="205"/>
      <c r="AW19" s="206"/>
    </row>
    <row r="20" spans="1:49" s="201" customFormat="1" ht="15">
      <c r="A20" s="311"/>
      <c r="B20" s="275"/>
      <c r="C20" s="349"/>
      <c r="D20" s="266">
        <v>8</v>
      </c>
      <c r="E20" s="366"/>
      <c r="F20" s="311"/>
      <c r="G20" s="366"/>
      <c r="H20" s="311"/>
      <c r="I20" s="334"/>
      <c r="J20" s="337" t="s">
        <v>160</v>
      </c>
      <c r="K20" s="335"/>
      <c r="L20" s="338" t="s">
        <v>48</v>
      </c>
      <c r="M20" s="341"/>
      <c r="N20" s="343"/>
      <c r="O20" s="341"/>
      <c r="P20" s="276"/>
      <c r="Q20" s="245"/>
      <c r="R20" s="202"/>
      <c r="S20" s="245"/>
      <c r="T20" s="203"/>
      <c r="U20" s="245"/>
      <c r="V20" s="203"/>
      <c r="W20" s="245"/>
      <c r="X20" s="203"/>
      <c r="Y20" s="278"/>
      <c r="Z20" s="203"/>
      <c r="AA20" s="278"/>
      <c r="AB20" s="203"/>
      <c r="AC20" s="348"/>
      <c r="AD20" s="250"/>
      <c r="AE20" s="346"/>
      <c r="AF20" s="284"/>
      <c r="AG20" s="285"/>
      <c r="AH20" s="229"/>
      <c r="AI20" s="289"/>
      <c r="AJ20" s="290"/>
      <c r="AK20" s="204"/>
      <c r="AL20" s="257"/>
      <c r="AM20" s="288"/>
      <c r="AN20" s="236">
        <v>18</v>
      </c>
      <c r="AO20" s="237" t="e">
        <f>IF(ISNA(VLOOKUP(AN20,#REF!,2,0)),0,VLOOKUP(AN20,#REF!,2,0))</f>
        <v>#REF!</v>
      </c>
      <c r="AP20" s="364"/>
      <c r="AQ20" s="225"/>
      <c r="AR20" s="384"/>
      <c r="AS20" s="428"/>
      <c r="AT20" s="281"/>
      <c r="AU20" s="200"/>
      <c r="AV20" s="205"/>
      <c r="AW20" s="206"/>
    </row>
    <row r="21" spans="1:49" s="201" customFormat="1" ht="15">
      <c r="A21" s="311"/>
      <c r="B21" s="275"/>
      <c r="C21" s="349"/>
      <c r="D21" s="266">
        <v>8</v>
      </c>
      <c r="E21" s="366"/>
      <c r="F21" s="311"/>
      <c r="G21" s="366"/>
      <c r="H21" s="311"/>
      <c r="I21" s="334"/>
      <c r="J21" s="337" t="s">
        <v>213</v>
      </c>
      <c r="K21" s="335"/>
      <c r="L21" s="338" t="s">
        <v>48</v>
      </c>
      <c r="M21" s="341"/>
      <c r="N21" s="343"/>
      <c r="O21" s="341"/>
      <c r="P21" s="276"/>
      <c r="Q21" s="245"/>
      <c r="R21" s="202"/>
      <c r="S21" s="245"/>
      <c r="T21" s="203"/>
      <c r="U21" s="245"/>
      <c r="V21" s="203"/>
      <c r="W21" s="245"/>
      <c r="X21" s="203"/>
      <c r="Y21" s="278"/>
      <c r="Z21" s="203"/>
      <c r="AA21" s="278"/>
      <c r="AB21" s="203"/>
      <c r="AC21" s="348"/>
      <c r="AD21" s="250"/>
      <c r="AE21" s="346"/>
      <c r="AF21" s="284"/>
      <c r="AG21" s="285"/>
      <c r="AH21" s="229"/>
      <c r="AI21" s="289"/>
      <c r="AJ21" s="290"/>
      <c r="AK21" s="204"/>
      <c r="AL21" s="257"/>
      <c r="AM21" s="288"/>
      <c r="AN21" s="236">
        <v>19</v>
      </c>
      <c r="AO21" s="237" t="e">
        <f>IF(ISNA(VLOOKUP(AN21,#REF!,2,0)),0,VLOOKUP(AN21,#REF!,2,0))</f>
        <v>#REF!</v>
      </c>
      <c r="AP21" s="364"/>
      <c r="AQ21" s="225"/>
      <c r="AR21" s="384"/>
      <c r="AS21" s="428"/>
      <c r="AT21" s="226"/>
      <c r="AU21" s="200"/>
      <c r="AV21" s="205"/>
      <c r="AW21" s="206"/>
    </row>
    <row r="22" spans="1:49" s="201" customFormat="1" ht="14.25" customHeight="1">
      <c r="A22" s="310"/>
      <c r="B22" s="274"/>
      <c r="C22" s="349"/>
      <c r="D22" s="296">
        <v>9</v>
      </c>
      <c r="E22" s="367"/>
      <c r="F22" s="310"/>
      <c r="G22" s="367"/>
      <c r="H22" s="310"/>
      <c r="I22" s="334"/>
      <c r="J22" s="337" t="s">
        <v>162</v>
      </c>
      <c r="K22" s="335"/>
      <c r="L22" s="338" t="s">
        <v>135</v>
      </c>
      <c r="M22" s="341"/>
      <c r="N22" s="343"/>
      <c r="O22" s="341"/>
      <c r="P22" s="276"/>
      <c r="Q22" s="245"/>
      <c r="R22" s="202"/>
      <c r="S22" s="245"/>
      <c r="T22" s="203"/>
      <c r="U22" s="245"/>
      <c r="V22" s="203"/>
      <c r="W22" s="245"/>
      <c r="X22" s="203"/>
      <c r="Y22" s="278"/>
      <c r="Z22" s="203"/>
      <c r="AA22" s="278"/>
      <c r="AB22" s="203"/>
      <c r="AC22" s="348"/>
      <c r="AD22" s="250"/>
      <c r="AE22" s="346"/>
      <c r="AF22" s="284"/>
      <c r="AG22" s="285"/>
      <c r="AH22" s="229"/>
      <c r="AI22" s="289"/>
      <c r="AJ22" s="290"/>
      <c r="AK22" s="204"/>
      <c r="AL22" s="257"/>
      <c r="AM22" s="288"/>
      <c r="AN22" s="236">
        <v>12</v>
      </c>
      <c r="AO22" s="237">
        <v>60</v>
      </c>
      <c r="AP22" s="364"/>
      <c r="AQ22" s="225"/>
      <c r="AR22" s="385">
        <v>209</v>
      </c>
      <c r="AS22" s="429"/>
      <c r="AT22" s="280"/>
      <c r="AU22" s="200"/>
      <c r="AV22" s="205"/>
      <c r="AW22" s="206"/>
    </row>
    <row r="23" spans="1:49" s="201" customFormat="1" ht="15">
      <c r="A23" s="311">
        <v>5</v>
      </c>
      <c r="B23" s="274"/>
      <c r="C23" s="349"/>
      <c r="D23" s="266">
        <v>1</v>
      </c>
      <c r="E23" s="311" t="s">
        <v>276</v>
      </c>
      <c r="F23" s="311"/>
      <c r="G23" s="311" t="s">
        <v>276</v>
      </c>
      <c r="H23" s="311" t="s">
        <v>284</v>
      </c>
      <c r="I23" s="334" t="s">
        <v>234</v>
      </c>
      <c r="J23" s="351" t="s">
        <v>161</v>
      </c>
      <c r="K23" s="351">
        <v>1996</v>
      </c>
      <c r="L23" s="347" t="s">
        <v>135</v>
      </c>
      <c r="M23" s="273">
        <v>3</v>
      </c>
      <c r="N23" s="347" t="s">
        <v>35</v>
      </c>
      <c r="O23" s="351">
        <v>1391035</v>
      </c>
      <c r="P23" s="276"/>
      <c r="Q23" s="245"/>
      <c r="R23" s="202"/>
      <c r="S23" s="245"/>
      <c r="T23" s="203"/>
      <c r="U23" s="245"/>
      <c r="V23" s="203"/>
      <c r="W23" s="245"/>
      <c r="X23" s="203"/>
      <c r="Y23" s="278"/>
      <c r="Z23" s="203"/>
      <c r="AA23" s="278"/>
      <c r="AB23" s="203"/>
      <c r="AC23" s="348">
        <v>0.011122685185185185</v>
      </c>
      <c r="AD23" s="250">
        <v>0</v>
      </c>
      <c r="AE23" s="346">
        <v>0.011122685185185185</v>
      </c>
      <c r="AF23" s="284">
        <v>0</v>
      </c>
      <c r="AG23" s="285" t="s">
        <v>130</v>
      </c>
      <c r="AH23" s="229"/>
      <c r="AI23" s="295" t="s">
        <v>158</v>
      </c>
      <c r="AJ23" s="290" t="s">
        <v>158</v>
      </c>
      <c r="AK23" s="204">
        <v>3</v>
      </c>
      <c r="AL23" s="257">
        <v>0</v>
      </c>
      <c r="AM23" s="288" t="s">
        <v>130</v>
      </c>
      <c r="AN23" s="365">
        <v>19</v>
      </c>
      <c r="AO23" s="363">
        <v>42</v>
      </c>
      <c r="AP23" s="364" t="s">
        <v>130</v>
      </c>
      <c r="AQ23" s="225"/>
      <c r="AR23" s="384">
        <v>116</v>
      </c>
      <c r="AS23" s="427">
        <v>5</v>
      </c>
      <c r="AT23" s="226"/>
      <c r="AU23" s="200"/>
      <c r="AV23" s="205"/>
      <c r="AW23" s="206"/>
    </row>
    <row r="24" spans="1:49" s="201" customFormat="1" ht="15">
      <c r="A24" s="311"/>
      <c r="B24" s="274"/>
      <c r="C24" s="349"/>
      <c r="D24" s="311">
        <v>2</v>
      </c>
      <c r="E24" s="366" t="s">
        <v>191</v>
      </c>
      <c r="F24" s="311"/>
      <c r="G24" s="366" t="s">
        <v>276</v>
      </c>
      <c r="H24" s="311" t="s">
        <v>284</v>
      </c>
      <c r="I24" s="334" t="s">
        <v>216</v>
      </c>
      <c r="J24" s="351" t="s">
        <v>170</v>
      </c>
      <c r="K24" s="351">
        <v>1996</v>
      </c>
      <c r="L24" s="292" t="s">
        <v>48</v>
      </c>
      <c r="M24" s="273">
        <v>10</v>
      </c>
      <c r="N24" s="347" t="s">
        <v>35</v>
      </c>
      <c r="O24" s="351">
        <v>1390975</v>
      </c>
      <c r="P24" s="276"/>
      <c r="Q24" s="245"/>
      <c r="R24" s="202"/>
      <c r="S24" s="245"/>
      <c r="T24" s="203"/>
      <c r="U24" s="245"/>
      <c r="V24" s="203"/>
      <c r="W24" s="245"/>
      <c r="X24" s="203"/>
      <c r="Y24" s="278"/>
      <c r="Z24" s="203"/>
      <c r="AA24" s="278"/>
      <c r="AB24" s="203"/>
      <c r="AC24" s="348">
        <v>0.04041666666666667</v>
      </c>
      <c r="AD24" s="250">
        <v>0</v>
      </c>
      <c r="AE24" s="346">
        <v>0.04041666666666667</v>
      </c>
      <c r="AF24" s="284">
        <v>0</v>
      </c>
      <c r="AG24" s="285" t="s">
        <v>130</v>
      </c>
      <c r="AH24" s="229"/>
      <c r="AI24" s="289">
        <v>0.04041666666666667</v>
      </c>
      <c r="AJ24" s="290">
        <v>0.04041666666666667</v>
      </c>
      <c r="AK24" s="204">
        <v>0</v>
      </c>
      <c r="AL24" s="257">
        <v>0</v>
      </c>
      <c r="AM24" s="288">
        <v>0.02143518518518519</v>
      </c>
      <c r="AN24" s="365">
        <v>4</v>
      </c>
      <c r="AO24" s="363">
        <v>87</v>
      </c>
      <c r="AP24" s="364">
        <v>2.129268292682927</v>
      </c>
      <c r="AQ24" s="225"/>
      <c r="AR24" s="384">
        <v>178</v>
      </c>
      <c r="AS24" s="428"/>
      <c r="AT24" s="226"/>
      <c r="AU24" s="200"/>
      <c r="AV24" s="205"/>
      <c r="AW24" s="206"/>
    </row>
    <row r="25" spans="1:49" s="201" customFormat="1" ht="15">
      <c r="A25" s="311"/>
      <c r="B25" s="274"/>
      <c r="C25" s="349"/>
      <c r="D25" s="311">
        <v>5</v>
      </c>
      <c r="E25" s="366" t="s">
        <v>191</v>
      </c>
      <c r="F25" s="311"/>
      <c r="G25" s="366" t="s">
        <v>276</v>
      </c>
      <c r="H25" s="311" t="s">
        <v>284</v>
      </c>
      <c r="I25" s="334" t="s">
        <v>222</v>
      </c>
      <c r="J25" s="351" t="s">
        <v>150</v>
      </c>
      <c r="K25" s="351">
        <v>1995</v>
      </c>
      <c r="L25" s="347" t="s">
        <v>135</v>
      </c>
      <c r="M25" s="273">
        <v>3</v>
      </c>
      <c r="N25" s="347" t="s">
        <v>31</v>
      </c>
      <c r="O25" s="351">
        <v>1391034</v>
      </c>
      <c r="P25" s="276"/>
      <c r="Q25" s="245"/>
      <c r="R25" s="202"/>
      <c r="S25" s="245"/>
      <c r="T25" s="203" t="s">
        <v>292</v>
      </c>
      <c r="U25" s="245"/>
      <c r="V25" s="203"/>
      <c r="W25" s="245"/>
      <c r="X25" s="203"/>
      <c r="Y25" s="278"/>
      <c r="Z25" s="203"/>
      <c r="AA25" s="278"/>
      <c r="AB25" s="203"/>
      <c r="AC25" s="348">
        <v>0.04271990740740741</v>
      </c>
      <c r="AD25" s="250">
        <v>0</v>
      </c>
      <c r="AE25" s="346">
        <v>0.04271990740740741</v>
      </c>
      <c r="AF25" s="284">
        <v>1</v>
      </c>
      <c r="AG25" s="285">
        <v>0.020833333333333332</v>
      </c>
      <c r="AH25" s="229"/>
      <c r="AI25" s="289">
        <v>0.06355324074074074</v>
      </c>
      <c r="AJ25" s="290">
        <v>0.06355324074074074</v>
      </c>
      <c r="AK25" s="204">
        <v>0</v>
      </c>
      <c r="AL25" s="257">
        <v>1</v>
      </c>
      <c r="AM25" s="288">
        <v>0.04457175925925926</v>
      </c>
      <c r="AN25" s="365">
        <v>23</v>
      </c>
      <c r="AO25" s="363">
        <v>34</v>
      </c>
      <c r="AP25" s="364">
        <v>3.3481707317073175</v>
      </c>
      <c r="AQ25" s="225"/>
      <c r="AR25" s="387">
        <v>195</v>
      </c>
      <c r="AS25" s="428"/>
      <c r="AT25" s="281"/>
      <c r="AU25" s="200"/>
      <c r="AV25" s="205"/>
      <c r="AW25" s="206"/>
    </row>
    <row r="26" spans="1:49" s="201" customFormat="1" ht="15">
      <c r="A26" s="310"/>
      <c r="B26" s="274"/>
      <c r="C26" s="349"/>
      <c r="D26" s="296">
        <v>12</v>
      </c>
      <c r="E26" s="367" t="s">
        <v>191</v>
      </c>
      <c r="F26" s="310"/>
      <c r="G26" s="367" t="s">
        <v>276</v>
      </c>
      <c r="H26" s="310" t="s">
        <v>284</v>
      </c>
      <c r="I26" s="334" t="s">
        <v>190</v>
      </c>
      <c r="J26" s="351" t="s">
        <v>163</v>
      </c>
      <c r="K26" s="351">
        <v>1996</v>
      </c>
      <c r="L26" s="347" t="s">
        <v>135</v>
      </c>
      <c r="M26" s="273">
        <v>3</v>
      </c>
      <c r="N26" s="347" t="s">
        <v>31</v>
      </c>
      <c r="O26" s="351">
        <v>2018063</v>
      </c>
      <c r="P26" s="276"/>
      <c r="Q26" s="245"/>
      <c r="R26" s="202"/>
      <c r="S26" s="245"/>
      <c r="T26" s="203" t="s">
        <v>292</v>
      </c>
      <c r="U26" s="245"/>
      <c r="V26" s="203"/>
      <c r="W26" s="245"/>
      <c r="X26" s="203"/>
      <c r="Y26" s="278"/>
      <c r="Z26" s="203"/>
      <c r="AA26" s="278"/>
      <c r="AB26" s="203"/>
      <c r="AC26" s="348">
        <v>0.04456018518518518</v>
      </c>
      <c r="AD26" s="250">
        <v>0</v>
      </c>
      <c r="AE26" s="346">
        <v>0.04456018518518518</v>
      </c>
      <c r="AF26" s="284">
        <v>1</v>
      </c>
      <c r="AG26" s="285">
        <v>0.020833333333333332</v>
      </c>
      <c r="AH26" s="229"/>
      <c r="AI26" s="289">
        <v>0.06539351851851852</v>
      </c>
      <c r="AJ26" s="290">
        <v>0.06539351851851852</v>
      </c>
      <c r="AK26" s="204">
        <v>0</v>
      </c>
      <c r="AL26" s="257">
        <v>1</v>
      </c>
      <c r="AM26" s="288">
        <v>0.046412037037037036</v>
      </c>
      <c r="AN26" s="365">
        <v>24</v>
      </c>
      <c r="AO26" s="363">
        <v>32</v>
      </c>
      <c r="AP26" s="364">
        <v>3.4451219512195124</v>
      </c>
      <c r="AQ26" s="225"/>
      <c r="AR26" s="386"/>
      <c r="AS26" s="429"/>
      <c r="AT26" s="280"/>
      <c r="AU26" s="200"/>
      <c r="AV26" s="205"/>
      <c r="AW26" s="206"/>
    </row>
    <row r="27" spans="1:49" s="201" customFormat="1" ht="15">
      <c r="A27" s="311">
        <v>6</v>
      </c>
      <c r="B27" s="275"/>
      <c r="C27" s="349"/>
      <c r="D27" s="311">
        <v>12</v>
      </c>
      <c r="E27" s="311" t="s">
        <v>313</v>
      </c>
      <c r="F27" s="311"/>
      <c r="G27" s="311" t="s">
        <v>275</v>
      </c>
      <c r="H27" s="311" t="s">
        <v>281</v>
      </c>
      <c r="I27" s="334" t="s">
        <v>188</v>
      </c>
      <c r="J27" s="294" t="s">
        <v>189</v>
      </c>
      <c r="K27" s="335">
        <v>1987</v>
      </c>
      <c r="L27" s="347" t="s">
        <v>135</v>
      </c>
      <c r="M27" s="273">
        <v>3</v>
      </c>
      <c r="N27" s="293" t="s">
        <v>35</v>
      </c>
      <c r="O27" s="273">
        <v>2018251</v>
      </c>
      <c r="P27" s="276"/>
      <c r="Q27" s="245"/>
      <c r="R27" s="202"/>
      <c r="S27" s="245"/>
      <c r="T27" s="203"/>
      <c r="U27" s="245"/>
      <c r="V27" s="203" t="s">
        <v>292</v>
      </c>
      <c r="W27" s="245"/>
      <c r="X27" s="203" t="s">
        <v>292</v>
      </c>
      <c r="Y27" s="278"/>
      <c r="Z27" s="203"/>
      <c r="AA27" s="278"/>
      <c r="AB27" s="203"/>
      <c r="AC27" s="348">
        <v>0.05751157407407407</v>
      </c>
      <c r="AD27" s="250">
        <v>0</v>
      </c>
      <c r="AE27" s="346">
        <v>0.05751157407407407</v>
      </c>
      <c r="AF27" s="284">
        <v>2</v>
      </c>
      <c r="AG27" s="285">
        <v>0.041666666666666664</v>
      </c>
      <c r="AH27" s="229"/>
      <c r="AI27" s="289">
        <v>0.09917824074074073</v>
      </c>
      <c r="AJ27" s="290">
        <v>0.09917824074074073</v>
      </c>
      <c r="AK27" s="204">
        <v>0</v>
      </c>
      <c r="AL27" s="257">
        <v>2</v>
      </c>
      <c r="AM27" s="288">
        <v>0.08019675925925926</v>
      </c>
      <c r="AN27" s="365">
        <v>11</v>
      </c>
      <c r="AO27" s="363">
        <v>63</v>
      </c>
      <c r="AP27" s="364">
        <v>5.225</v>
      </c>
      <c r="AQ27" s="225"/>
      <c r="AR27" s="384">
        <v>184</v>
      </c>
      <c r="AS27" s="427">
        <v>6</v>
      </c>
      <c r="AT27" s="226"/>
      <c r="AU27" s="200"/>
      <c r="AV27" s="205"/>
      <c r="AW27" s="206"/>
    </row>
    <row r="28" spans="1:49" s="201" customFormat="1" ht="15">
      <c r="A28" s="311"/>
      <c r="B28" s="275"/>
      <c r="C28" s="349"/>
      <c r="D28" s="266">
        <v>2</v>
      </c>
      <c r="E28" s="366" t="s">
        <v>184</v>
      </c>
      <c r="F28" s="311"/>
      <c r="G28" s="366" t="s">
        <v>275</v>
      </c>
      <c r="H28" s="311" t="s">
        <v>281</v>
      </c>
      <c r="I28" s="334" t="s">
        <v>205</v>
      </c>
      <c r="J28" s="294" t="s">
        <v>206</v>
      </c>
      <c r="K28" s="335">
        <v>1985</v>
      </c>
      <c r="L28" s="347" t="s">
        <v>135</v>
      </c>
      <c r="M28" s="273">
        <v>3</v>
      </c>
      <c r="N28" s="293" t="s">
        <v>31</v>
      </c>
      <c r="O28" s="273">
        <v>2018270</v>
      </c>
      <c r="P28" s="276"/>
      <c r="Q28" s="245"/>
      <c r="R28" s="202"/>
      <c r="S28" s="245"/>
      <c r="T28" s="203"/>
      <c r="U28" s="245">
        <v>0.002997685185185185</v>
      </c>
      <c r="V28" s="203"/>
      <c r="W28" s="245"/>
      <c r="X28" s="203"/>
      <c r="Y28" s="278"/>
      <c r="Z28" s="203"/>
      <c r="AA28" s="278"/>
      <c r="AB28" s="203"/>
      <c r="AC28" s="348">
        <v>0.047060185185185184</v>
      </c>
      <c r="AD28" s="250">
        <v>0.002997685185185185</v>
      </c>
      <c r="AE28" s="346">
        <v>0.0440625</v>
      </c>
      <c r="AF28" s="284">
        <v>0</v>
      </c>
      <c r="AG28" s="285" t="s">
        <v>130</v>
      </c>
      <c r="AH28" s="229"/>
      <c r="AI28" s="289">
        <v>0.0440625</v>
      </c>
      <c r="AJ28" s="290">
        <v>0.0440625</v>
      </c>
      <c r="AK28" s="204">
        <v>0</v>
      </c>
      <c r="AL28" s="257">
        <v>0</v>
      </c>
      <c r="AM28" s="288">
        <v>0.025081018518518516</v>
      </c>
      <c r="AN28" s="365">
        <v>14</v>
      </c>
      <c r="AO28" s="363">
        <v>54</v>
      </c>
      <c r="AP28" s="364">
        <v>2.321341463414634</v>
      </c>
      <c r="AQ28" s="225"/>
      <c r="AR28" s="387">
        <v>184</v>
      </c>
      <c r="AS28" s="428"/>
      <c r="AT28" s="226"/>
      <c r="AU28" s="200"/>
      <c r="AV28" s="205"/>
      <c r="AW28" s="206"/>
    </row>
    <row r="29" spans="1:49" s="201" customFormat="1" ht="15">
      <c r="A29" s="311"/>
      <c r="B29" s="275"/>
      <c r="C29" s="349"/>
      <c r="D29" s="266">
        <v>5</v>
      </c>
      <c r="E29" s="366" t="s">
        <v>184</v>
      </c>
      <c r="F29" s="311"/>
      <c r="G29" s="366" t="s">
        <v>275</v>
      </c>
      <c r="H29" s="311" t="s">
        <v>281</v>
      </c>
      <c r="I29" s="334" t="s">
        <v>229</v>
      </c>
      <c r="J29" s="294" t="s">
        <v>230</v>
      </c>
      <c r="K29" s="335">
        <v>1981</v>
      </c>
      <c r="L29" s="347" t="s">
        <v>135</v>
      </c>
      <c r="M29" s="273">
        <v>3</v>
      </c>
      <c r="N29" s="293" t="s">
        <v>31</v>
      </c>
      <c r="O29" s="273">
        <v>2018267</v>
      </c>
      <c r="P29" s="276"/>
      <c r="Q29" s="245"/>
      <c r="R29" s="202"/>
      <c r="S29" s="245"/>
      <c r="T29" s="203"/>
      <c r="U29" s="245"/>
      <c r="V29" s="203" t="s">
        <v>292</v>
      </c>
      <c r="W29" s="245"/>
      <c r="X29" s="203" t="s">
        <v>292</v>
      </c>
      <c r="Y29" s="278"/>
      <c r="Z29" s="203"/>
      <c r="AA29" s="278"/>
      <c r="AB29" s="203"/>
      <c r="AC29" s="348">
        <v>0.05501157407407407</v>
      </c>
      <c r="AD29" s="250">
        <v>0</v>
      </c>
      <c r="AE29" s="346">
        <v>0.05501157407407407</v>
      </c>
      <c r="AF29" s="284">
        <v>2</v>
      </c>
      <c r="AG29" s="285">
        <v>0.041666666666666664</v>
      </c>
      <c r="AH29" s="229"/>
      <c r="AI29" s="289">
        <v>0.09667824074074073</v>
      </c>
      <c r="AJ29" s="290">
        <v>0.09667824074074073</v>
      </c>
      <c r="AK29" s="204">
        <v>0</v>
      </c>
      <c r="AL29" s="257">
        <v>2</v>
      </c>
      <c r="AM29" s="288">
        <v>0.07769675925925926</v>
      </c>
      <c r="AN29" s="365">
        <v>30</v>
      </c>
      <c r="AO29" s="363">
        <v>21</v>
      </c>
      <c r="AP29" s="364">
        <v>5.093292682926829</v>
      </c>
      <c r="AQ29" s="225"/>
      <c r="AR29" s="387"/>
      <c r="AS29" s="428"/>
      <c r="AT29" s="226"/>
      <c r="AU29" s="200"/>
      <c r="AV29" s="205"/>
      <c r="AW29" s="206"/>
    </row>
    <row r="30" spans="1:49" s="201" customFormat="1" ht="15">
      <c r="A30" s="310"/>
      <c r="B30" s="274"/>
      <c r="C30" s="349"/>
      <c r="D30" s="296">
        <v>8</v>
      </c>
      <c r="E30" s="367" t="s">
        <v>184</v>
      </c>
      <c r="F30" s="310"/>
      <c r="G30" s="367" t="s">
        <v>275</v>
      </c>
      <c r="H30" s="310" t="s">
        <v>281</v>
      </c>
      <c r="I30" s="334" t="s">
        <v>193</v>
      </c>
      <c r="J30" s="294" t="s">
        <v>194</v>
      </c>
      <c r="K30" s="335">
        <v>1982</v>
      </c>
      <c r="L30" s="347" t="s">
        <v>135</v>
      </c>
      <c r="M30" s="273">
        <v>3</v>
      </c>
      <c r="N30" s="293" t="s">
        <v>31</v>
      </c>
      <c r="O30" s="273">
        <v>2018261</v>
      </c>
      <c r="P30" s="276"/>
      <c r="Q30" s="245"/>
      <c r="R30" s="202"/>
      <c r="S30" s="245"/>
      <c r="T30" s="203"/>
      <c r="U30" s="245"/>
      <c r="V30" s="203"/>
      <c r="W30" s="245"/>
      <c r="X30" s="203"/>
      <c r="Y30" s="278"/>
      <c r="Z30" s="203"/>
      <c r="AA30" s="278"/>
      <c r="AB30" s="203"/>
      <c r="AC30" s="348">
        <v>0.05363425925925926</v>
      </c>
      <c r="AD30" s="250">
        <v>0</v>
      </c>
      <c r="AE30" s="346">
        <v>0.05363425925925926</v>
      </c>
      <c r="AF30" s="284">
        <v>0</v>
      </c>
      <c r="AG30" s="285" t="s">
        <v>130</v>
      </c>
      <c r="AH30" s="229"/>
      <c r="AI30" s="289">
        <v>0.05363425925925926</v>
      </c>
      <c r="AJ30" s="290">
        <v>0.05363425925925926</v>
      </c>
      <c r="AK30" s="204">
        <v>0</v>
      </c>
      <c r="AL30" s="257">
        <v>0</v>
      </c>
      <c r="AM30" s="288">
        <v>0.03465277777777778</v>
      </c>
      <c r="AN30" s="365">
        <v>17</v>
      </c>
      <c r="AO30" s="363">
        <v>46</v>
      </c>
      <c r="AP30" s="364">
        <v>2.825609756097561</v>
      </c>
      <c r="AQ30" s="225"/>
      <c r="AR30" s="386"/>
      <c r="AS30" s="429"/>
      <c r="AT30" s="280"/>
      <c r="AU30" s="200"/>
      <c r="AV30" s="205"/>
      <c r="AW30" s="206"/>
    </row>
    <row r="31" spans="1:49" s="201" customFormat="1" ht="15">
      <c r="A31" s="311">
        <v>7</v>
      </c>
      <c r="B31" s="274"/>
      <c r="C31" s="349"/>
      <c r="D31" s="266">
        <v>6</v>
      </c>
      <c r="E31" s="311" t="s">
        <v>278</v>
      </c>
      <c r="F31" s="311"/>
      <c r="G31" s="311" t="s">
        <v>278</v>
      </c>
      <c r="H31" s="311" t="s">
        <v>243</v>
      </c>
      <c r="I31" s="334" t="s">
        <v>211</v>
      </c>
      <c r="J31" s="353" t="s">
        <v>212</v>
      </c>
      <c r="K31" s="349">
        <v>1983</v>
      </c>
      <c r="L31" s="349" t="s">
        <v>48</v>
      </c>
      <c r="M31" s="273">
        <v>10</v>
      </c>
      <c r="N31" s="349" t="s">
        <v>31</v>
      </c>
      <c r="O31" s="353">
        <v>2018058</v>
      </c>
      <c r="P31" s="276"/>
      <c r="Q31" s="245"/>
      <c r="R31" s="202"/>
      <c r="S31" s="245"/>
      <c r="T31" s="203"/>
      <c r="U31" s="245"/>
      <c r="V31" s="203" t="s">
        <v>292</v>
      </c>
      <c r="W31" s="245"/>
      <c r="X31" s="203"/>
      <c r="Y31" s="278"/>
      <c r="Z31" s="203"/>
      <c r="AA31" s="278"/>
      <c r="AB31" s="203"/>
      <c r="AC31" s="348">
        <v>0.03960648148148148</v>
      </c>
      <c r="AD31" s="250">
        <v>0</v>
      </c>
      <c r="AE31" s="346">
        <v>0.03960648148148148</v>
      </c>
      <c r="AF31" s="284">
        <v>1</v>
      </c>
      <c r="AG31" s="285">
        <v>0.020833333333333332</v>
      </c>
      <c r="AH31" s="229"/>
      <c r="AI31" s="289">
        <v>0.06043981481481481</v>
      </c>
      <c r="AJ31" s="290">
        <v>0.06043981481481481</v>
      </c>
      <c r="AK31" s="204">
        <v>0</v>
      </c>
      <c r="AL31" s="257">
        <v>1</v>
      </c>
      <c r="AM31" s="288">
        <v>0.041458333333333326</v>
      </c>
      <c r="AN31" s="365">
        <v>20</v>
      </c>
      <c r="AO31" s="363">
        <v>40</v>
      </c>
      <c r="AP31" s="364">
        <v>3.184146341463414</v>
      </c>
      <c r="AQ31" s="225"/>
      <c r="AR31" s="384">
        <v>180</v>
      </c>
      <c r="AS31" s="427">
        <v>7</v>
      </c>
      <c r="AT31" s="226"/>
      <c r="AU31" s="200"/>
      <c r="AV31" s="205"/>
      <c r="AW31" s="206"/>
    </row>
    <row r="32" spans="1:49" s="201" customFormat="1" ht="15">
      <c r="A32" s="311"/>
      <c r="B32" s="275"/>
      <c r="C32" s="349"/>
      <c r="D32" s="266">
        <v>6</v>
      </c>
      <c r="E32" s="366" t="s">
        <v>200</v>
      </c>
      <c r="F32" s="311"/>
      <c r="G32" s="366" t="s">
        <v>278</v>
      </c>
      <c r="H32" s="311" t="s">
        <v>243</v>
      </c>
      <c r="I32" s="334" t="s">
        <v>219</v>
      </c>
      <c r="J32" s="353" t="s">
        <v>220</v>
      </c>
      <c r="K32" s="349">
        <v>1981</v>
      </c>
      <c r="L32" s="349" t="s">
        <v>48</v>
      </c>
      <c r="M32" s="273">
        <v>10</v>
      </c>
      <c r="N32" s="349" t="s">
        <v>31</v>
      </c>
      <c r="O32" s="353">
        <v>2018064</v>
      </c>
      <c r="P32" s="276"/>
      <c r="Q32" s="245"/>
      <c r="R32" s="202"/>
      <c r="S32" s="245"/>
      <c r="T32" s="203"/>
      <c r="U32" s="245"/>
      <c r="V32" s="203"/>
      <c r="W32" s="245"/>
      <c r="X32" s="203" t="s">
        <v>292</v>
      </c>
      <c r="Y32" s="278"/>
      <c r="Z32" s="203"/>
      <c r="AA32" s="278"/>
      <c r="AB32" s="203"/>
      <c r="AC32" s="348">
        <v>0.040810185185185185</v>
      </c>
      <c r="AD32" s="250">
        <v>0</v>
      </c>
      <c r="AE32" s="346">
        <v>0.040810185185185185</v>
      </c>
      <c r="AF32" s="284">
        <v>1</v>
      </c>
      <c r="AG32" s="285">
        <v>0.020833333333333332</v>
      </c>
      <c r="AH32" s="229"/>
      <c r="AI32" s="289">
        <v>0.061643518518518514</v>
      </c>
      <c r="AJ32" s="290">
        <v>0.061643518518518514</v>
      </c>
      <c r="AK32" s="204">
        <v>0</v>
      </c>
      <c r="AL32" s="257">
        <v>1</v>
      </c>
      <c r="AM32" s="288">
        <v>0.04266203703703703</v>
      </c>
      <c r="AN32" s="365">
        <v>21</v>
      </c>
      <c r="AO32" s="363">
        <v>38</v>
      </c>
      <c r="AP32" s="364">
        <v>3.247560975609756</v>
      </c>
      <c r="AQ32" s="225"/>
      <c r="AR32" s="384">
        <v>180</v>
      </c>
      <c r="AS32" s="428"/>
      <c r="AT32" s="281"/>
      <c r="AU32" s="200"/>
      <c r="AV32" s="205"/>
      <c r="AW32" s="206"/>
    </row>
    <row r="33" spans="1:49" s="201" customFormat="1" ht="15">
      <c r="A33" s="311"/>
      <c r="B33" s="274"/>
      <c r="C33" s="349"/>
      <c r="D33" s="266">
        <v>6</v>
      </c>
      <c r="E33" s="366" t="s">
        <v>200</v>
      </c>
      <c r="F33" s="311"/>
      <c r="G33" s="366" t="s">
        <v>278</v>
      </c>
      <c r="H33" s="311" t="s">
        <v>243</v>
      </c>
      <c r="I33" s="334" t="s">
        <v>198</v>
      </c>
      <c r="J33" s="353" t="s">
        <v>199</v>
      </c>
      <c r="K33" s="349">
        <v>1988</v>
      </c>
      <c r="L33" s="349" t="s">
        <v>135</v>
      </c>
      <c r="M33" s="273">
        <v>3</v>
      </c>
      <c r="N33" s="349" t="s">
        <v>35</v>
      </c>
      <c r="O33" s="353">
        <v>2018061</v>
      </c>
      <c r="P33" s="276"/>
      <c r="Q33" s="245"/>
      <c r="R33" s="202"/>
      <c r="S33" s="245"/>
      <c r="T33" s="203"/>
      <c r="U33" s="245"/>
      <c r="V33" s="203" t="s">
        <v>292</v>
      </c>
      <c r="W33" s="245"/>
      <c r="X33" s="203"/>
      <c r="Y33" s="278"/>
      <c r="Z33" s="203"/>
      <c r="AA33" s="278"/>
      <c r="AB33" s="203"/>
      <c r="AC33" s="348">
        <v>0.058645833333333335</v>
      </c>
      <c r="AD33" s="250">
        <v>0</v>
      </c>
      <c r="AE33" s="346">
        <v>0.058645833333333335</v>
      </c>
      <c r="AF33" s="284">
        <v>1</v>
      </c>
      <c r="AG33" s="285">
        <v>0.020833333333333332</v>
      </c>
      <c r="AH33" s="229"/>
      <c r="AI33" s="289">
        <v>0.07947916666666667</v>
      </c>
      <c r="AJ33" s="290">
        <v>0.07947916666666667</v>
      </c>
      <c r="AK33" s="204">
        <v>0</v>
      </c>
      <c r="AL33" s="257">
        <v>1</v>
      </c>
      <c r="AM33" s="288">
        <v>0.06049768518518519</v>
      </c>
      <c r="AN33" s="365">
        <v>10</v>
      </c>
      <c r="AO33" s="363">
        <v>66</v>
      </c>
      <c r="AP33" s="364">
        <v>4.18719512195122</v>
      </c>
      <c r="AQ33" s="225"/>
      <c r="AR33" s="384">
        <v>180</v>
      </c>
      <c r="AS33" s="428"/>
      <c r="AT33" s="226"/>
      <c r="AU33" s="200"/>
      <c r="AV33" s="205"/>
      <c r="AW33" s="206"/>
    </row>
    <row r="34" spans="1:49" s="201" customFormat="1" ht="15">
      <c r="A34" s="310"/>
      <c r="B34" s="275"/>
      <c r="C34" s="349"/>
      <c r="D34" s="310">
        <v>6</v>
      </c>
      <c r="E34" s="367" t="s">
        <v>200</v>
      </c>
      <c r="F34" s="310"/>
      <c r="G34" s="367" t="s">
        <v>278</v>
      </c>
      <c r="H34" s="310" t="s">
        <v>243</v>
      </c>
      <c r="I34" s="334" t="s">
        <v>226</v>
      </c>
      <c r="J34" s="353" t="s">
        <v>227</v>
      </c>
      <c r="K34" s="349">
        <v>1983</v>
      </c>
      <c r="L34" s="349" t="s">
        <v>135</v>
      </c>
      <c r="M34" s="273">
        <v>3</v>
      </c>
      <c r="N34" s="349" t="s">
        <v>31</v>
      </c>
      <c r="O34" s="353">
        <v>2018059</v>
      </c>
      <c r="P34" s="276"/>
      <c r="Q34" s="245"/>
      <c r="R34" s="202"/>
      <c r="S34" s="245"/>
      <c r="T34" s="203"/>
      <c r="U34" s="245"/>
      <c r="V34" s="203"/>
      <c r="W34" s="245"/>
      <c r="X34" s="203" t="s">
        <v>292</v>
      </c>
      <c r="Y34" s="278"/>
      <c r="Z34" s="203"/>
      <c r="AA34" s="278"/>
      <c r="AB34" s="203"/>
      <c r="AC34" s="348">
        <v>0.04197916666666667</v>
      </c>
      <c r="AD34" s="250">
        <v>0</v>
      </c>
      <c r="AE34" s="346">
        <v>0.04197916666666667</v>
      </c>
      <c r="AF34" s="284">
        <v>1</v>
      </c>
      <c r="AG34" s="285">
        <v>0.020833333333333332</v>
      </c>
      <c r="AH34" s="229"/>
      <c r="AI34" s="289">
        <v>0.06281250000000001</v>
      </c>
      <c r="AJ34" s="290">
        <v>0.06281250000000001</v>
      </c>
      <c r="AK34" s="204">
        <v>0</v>
      </c>
      <c r="AL34" s="257">
        <v>1</v>
      </c>
      <c r="AM34" s="288">
        <v>0.043831018518518526</v>
      </c>
      <c r="AN34" s="365">
        <v>22</v>
      </c>
      <c r="AO34" s="363">
        <v>36</v>
      </c>
      <c r="AP34" s="364">
        <v>3.309146341463415</v>
      </c>
      <c r="AQ34" s="225"/>
      <c r="AR34" s="385">
        <v>180</v>
      </c>
      <c r="AS34" s="429"/>
      <c r="AT34" s="227"/>
      <c r="AU34" s="200"/>
      <c r="AV34" s="205"/>
      <c r="AW34" s="206"/>
    </row>
    <row r="35" spans="1:49" s="201" customFormat="1" ht="15">
      <c r="A35" s="311">
        <v>8</v>
      </c>
      <c r="B35" s="274"/>
      <c r="C35" s="349"/>
      <c r="D35" s="266">
        <v>12</v>
      </c>
      <c r="E35" s="311" t="s">
        <v>311</v>
      </c>
      <c r="F35" s="311"/>
      <c r="G35" s="311" t="s">
        <v>277</v>
      </c>
      <c r="H35" s="311" t="s">
        <v>285</v>
      </c>
      <c r="I35" s="334" t="s">
        <v>203</v>
      </c>
      <c r="J35" s="351" t="s">
        <v>204</v>
      </c>
      <c r="K35" s="351">
        <v>1987</v>
      </c>
      <c r="L35" s="347" t="s">
        <v>135</v>
      </c>
      <c r="M35" s="273">
        <v>3</v>
      </c>
      <c r="N35" s="347" t="s">
        <v>31</v>
      </c>
      <c r="O35" s="351">
        <v>1602544</v>
      </c>
      <c r="P35" s="276"/>
      <c r="Q35" s="245"/>
      <c r="R35" s="202"/>
      <c r="S35" s="245"/>
      <c r="T35" s="203"/>
      <c r="U35" s="245"/>
      <c r="V35" s="203" t="s">
        <v>292</v>
      </c>
      <c r="W35" s="245"/>
      <c r="X35" s="203" t="s">
        <v>292</v>
      </c>
      <c r="Y35" s="278"/>
      <c r="Z35" s="203"/>
      <c r="AA35" s="278"/>
      <c r="AB35" s="203"/>
      <c r="AC35" s="348">
        <v>0.05400462962962963</v>
      </c>
      <c r="AD35" s="250">
        <v>0</v>
      </c>
      <c r="AE35" s="346">
        <v>0.05400462962962963</v>
      </c>
      <c r="AF35" s="284">
        <v>2</v>
      </c>
      <c r="AG35" s="285">
        <v>0.041666666666666664</v>
      </c>
      <c r="AH35" s="229"/>
      <c r="AI35" s="289">
        <v>0.0956712962962963</v>
      </c>
      <c r="AJ35" s="290">
        <v>0.0956712962962963</v>
      </c>
      <c r="AK35" s="204">
        <v>0</v>
      </c>
      <c r="AL35" s="257">
        <v>2</v>
      </c>
      <c r="AM35" s="288">
        <v>0.07668981481481482</v>
      </c>
      <c r="AN35" s="365">
        <v>29</v>
      </c>
      <c r="AO35" s="363">
        <v>22</v>
      </c>
      <c r="AP35" s="364">
        <v>5.040243902439024</v>
      </c>
      <c r="AQ35" s="225"/>
      <c r="AR35" s="384">
        <v>154</v>
      </c>
      <c r="AS35" s="427">
        <v>8</v>
      </c>
      <c r="AT35" s="226"/>
      <c r="AU35" s="200"/>
      <c r="AV35" s="205"/>
      <c r="AW35" s="267"/>
    </row>
    <row r="36" spans="1:49" s="201" customFormat="1" ht="15">
      <c r="A36" s="311"/>
      <c r="B36" s="274"/>
      <c r="C36" s="349"/>
      <c r="D36" s="266">
        <v>12</v>
      </c>
      <c r="E36" s="366" t="s">
        <v>291</v>
      </c>
      <c r="F36" s="311"/>
      <c r="G36" s="366" t="s">
        <v>277</v>
      </c>
      <c r="H36" s="311" t="s">
        <v>285</v>
      </c>
      <c r="I36" s="334" t="s">
        <v>217</v>
      </c>
      <c r="J36" s="351" t="s">
        <v>218</v>
      </c>
      <c r="K36" s="351">
        <v>1986</v>
      </c>
      <c r="L36" s="347" t="s">
        <v>135</v>
      </c>
      <c r="M36" s="273">
        <v>3</v>
      </c>
      <c r="N36" s="347" t="s">
        <v>31</v>
      </c>
      <c r="O36" s="351">
        <v>1602535</v>
      </c>
      <c r="P36" s="276"/>
      <c r="Q36" s="245"/>
      <c r="R36" s="202"/>
      <c r="S36" s="245"/>
      <c r="T36" s="203"/>
      <c r="U36" s="245"/>
      <c r="V36" s="203"/>
      <c r="W36" s="245"/>
      <c r="X36" s="203"/>
      <c r="Y36" s="278"/>
      <c r="Z36" s="203"/>
      <c r="AA36" s="278"/>
      <c r="AB36" s="203"/>
      <c r="AC36" s="348">
        <v>0.045428240740740734</v>
      </c>
      <c r="AD36" s="250">
        <v>0</v>
      </c>
      <c r="AE36" s="346">
        <v>0.045428240740740734</v>
      </c>
      <c r="AF36" s="284">
        <v>0</v>
      </c>
      <c r="AG36" s="285" t="s">
        <v>130</v>
      </c>
      <c r="AH36" s="229"/>
      <c r="AI36" s="289">
        <v>0.045428240740740734</v>
      </c>
      <c r="AJ36" s="290">
        <v>0.045428240740740734</v>
      </c>
      <c r="AK36" s="204">
        <v>0</v>
      </c>
      <c r="AL36" s="257">
        <v>0</v>
      </c>
      <c r="AM36" s="288">
        <v>0.026446759259259253</v>
      </c>
      <c r="AN36" s="365">
        <v>15</v>
      </c>
      <c r="AO36" s="363">
        <v>51</v>
      </c>
      <c r="AP36" s="364">
        <v>2.393292682926829</v>
      </c>
      <c r="AQ36" s="225"/>
      <c r="AR36" s="384">
        <v>154</v>
      </c>
      <c r="AS36" s="428"/>
      <c r="AT36" s="226"/>
      <c r="AU36" s="200"/>
      <c r="AV36" s="205"/>
      <c r="AW36" s="206"/>
    </row>
    <row r="37" spans="1:49" s="201" customFormat="1" ht="15">
      <c r="A37" s="311"/>
      <c r="B37" s="274"/>
      <c r="C37" s="349"/>
      <c r="D37" s="266">
        <v>5</v>
      </c>
      <c r="E37" s="366" t="s">
        <v>291</v>
      </c>
      <c r="F37" s="311"/>
      <c r="G37" s="366" t="s">
        <v>277</v>
      </c>
      <c r="H37" s="311" t="s">
        <v>285</v>
      </c>
      <c r="I37" s="334" t="s">
        <v>223</v>
      </c>
      <c r="J37" s="351" t="s">
        <v>224</v>
      </c>
      <c r="K37" s="351">
        <v>1990</v>
      </c>
      <c r="L37" s="347" t="s">
        <v>135</v>
      </c>
      <c r="M37" s="273">
        <v>3</v>
      </c>
      <c r="N37" s="347" t="s">
        <v>35</v>
      </c>
      <c r="O37" s="351">
        <v>1602522</v>
      </c>
      <c r="P37" s="276"/>
      <c r="Q37" s="245"/>
      <c r="R37" s="202" t="s">
        <v>292</v>
      </c>
      <c r="S37" s="245"/>
      <c r="T37" s="203"/>
      <c r="U37" s="245"/>
      <c r="V37" s="203" t="s">
        <v>292</v>
      </c>
      <c r="W37" s="245"/>
      <c r="X37" s="203" t="s">
        <v>292</v>
      </c>
      <c r="Y37" s="278"/>
      <c r="Z37" s="203"/>
      <c r="AA37" s="278"/>
      <c r="AB37" s="203"/>
      <c r="AC37" s="348">
        <v>0.04770833333333333</v>
      </c>
      <c r="AD37" s="250">
        <v>0</v>
      </c>
      <c r="AE37" s="346">
        <v>0.04770833333333333</v>
      </c>
      <c r="AF37" s="284">
        <v>3</v>
      </c>
      <c r="AG37" s="285">
        <v>0.0625</v>
      </c>
      <c r="AH37" s="229"/>
      <c r="AI37" s="289">
        <v>0.11020833333333332</v>
      </c>
      <c r="AJ37" s="290">
        <v>0.11020833333333332</v>
      </c>
      <c r="AK37" s="204">
        <v>0</v>
      </c>
      <c r="AL37" s="257">
        <v>3</v>
      </c>
      <c r="AM37" s="288">
        <v>0.09122685185185184</v>
      </c>
      <c r="AN37" s="365">
        <v>13</v>
      </c>
      <c r="AO37" s="363">
        <v>57</v>
      </c>
      <c r="AP37" s="364">
        <v>5.806097560975609</v>
      </c>
      <c r="AQ37" s="225"/>
      <c r="AR37" s="384">
        <v>154</v>
      </c>
      <c r="AS37" s="428"/>
      <c r="AT37" s="226"/>
      <c r="AU37" s="200"/>
      <c r="AV37" s="205"/>
      <c r="AW37" s="206"/>
    </row>
    <row r="38" spans="1:49" s="201" customFormat="1" ht="15">
      <c r="A38" s="310"/>
      <c r="B38" s="274"/>
      <c r="C38" s="349"/>
      <c r="D38" s="310">
        <v>9</v>
      </c>
      <c r="E38" s="367" t="s">
        <v>291</v>
      </c>
      <c r="F38" s="310"/>
      <c r="G38" s="367" t="s">
        <v>277</v>
      </c>
      <c r="H38" s="310" t="s">
        <v>285</v>
      </c>
      <c r="I38" s="334" t="s">
        <v>241</v>
      </c>
      <c r="J38" s="351" t="s">
        <v>242</v>
      </c>
      <c r="K38" s="351">
        <v>1991</v>
      </c>
      <c r="L38" s="347" t="s">
        <v>135</v>
      </c>
      <c r="M38" s="273">
        <v>3</v>
      </c>
      <c r="N38" s="347" t="s">
        <v>31</v>
      </c>
      <c r="O38" s="351">
        <v>1602538</v>
      </c>
      <c r="P38" s="276"/>
      <c r="Q38" s="245"/>
      <c r="R38" s="202"/>
      <c r="S38" s="245"/>
      <c r="T38" s="203"/>
      <c r="U38" s="245"/>
      <c r="V38" s="203" t="s">
        <v>292</v>
      </c>
      <c r="W38" s="245"/>
      <c r="X38" s="203"/>
      <c r="Y38" s="278"/>
      <c r="Z38" s="203"/>
      <c r="AA38" s="278"/>
      <c r="AB38" s="203"/>
      <c r="AC38" s="348">
        <v>0.06728009259259259</v>
      </c>
      <c r="AD38" s="250">
        <v>0</v>
      </c>
      <c r="AE38" s="346">
        <v>0.06728009259259259</v>
      </c>
      <c r="AF38" s="284">
        <v>1</v>
      </c>
      <c r="AG38" s="285">
        <v>0.020833333333333332</v>
      </c>
      <c r="AH38" s="229"/>
      <c r="AI38" s="289">
        <v>0.08811342592592591</v>
      </c>
      <c r="AJ38" s="290">
        <v>0.08811342592592591</v>
      </c>
      <c r="AK38" s="204">
        <v>0</v>
      </c>
      <c r="AL38" s="257">
        <v>1</v>
      </c>
      <c r="AM38" s="288">
        <v>0.06913194444444443</v>
      </c>
      <c r="AN38" s="365">
        <v>28</v>
      </c>
      <c r="AO38" s="363">
        <v>24</v>
      </c>
      <c r="AP38" s="364">
        <v>4.642073170731707</v>
      </c>
      <c r="AQ38" s="225"/>
      <c r="AR38" s="385">
        <v>154</v>
      </c>
      <c r="AS38" s="429"/>
      <c r="AT38" s="280"/>
      <c r="AU38" s="200"/>
      <c r="AV38" s="205"/>
      <c r="AW38" s="206"/>
    </row>
    <row r="39" spans="1:49" s="201" customFormat="1" ht="15">
      <c r="A39" s="311">
        <v>9</v>
      </c>
      <c r="B39" s="274"/>
      <c r="C39" s="349"/>
      <c r="D39" s="266">
        <v>5</v>
      </c>
      <c r="E39" s="311" t="s">
        <v>314</v>
      </c>
      <c r="F39" s="311"/>
      <c r="G39" s="311" t="s">
        <v>280</v>
      </c>
      <c r="H39" s="311" t="s">
        <v>287</v>
      </c>
      <c r="I39" s="334" t="s">
        <v>249</v>
      </c>
      <c r="J39" s="294" t="s">
        <v>250</v>
      </c>
      <c r="K39" s="335">
        <v>1990</v>
      </c>
      <c r="L39" s="360" t="s">
        <v>135</v>
      </c>
      <c r="M39" s="341">
        <v>3</v>
      </c>
      <c r="N39" s="343" t="s">
        <v>31</v>
      </c>
      <c r="O39" s="341">
        <v>1391046</v>
      </c>
      <c r="P39" s="276"/>
      <c r="Q39" s="245"/>
      <c r="R39" s="202"/>
      <c r="S39" s="245"/>
      <c r="T39" s="203"/>
      <c r="U39" s="245"/>
      <c r="V39" s="203" t="s">
        <v>292</v>
      </c>
      <c r="W39" s="245"/>
      <c r="X39" s="203" t="s">
        <v>292</v>
      </c>
      <c r="Y39" s="278"/>
      <c r="Z39" s="203" t="s">
        <v>292</v>
      </c>
      <c r="AA39" s="278"/>
      <c r="AB39" s="203"/>
      <c r="AC39" s="348">
        <v>0.056921296296296296</v>
      </c>
      <c r="AD39" s="250">
        <v>0</v>
      </c>
      <c r="AE39" s="346">
        <v>0.056921296296296296</v>
      </c>
      <c r="AF39" s="284">
        <v>3</v>
      </c>
      <c r="AG39" s="285">
        <v>0.0625</v>
      </c>
      <c r="AH39" s="229"/>
      <c r="AI39" s="289">
        <v>0.1194212962962963</v>
      </c>
      <c r="AJ39" s="290">
        <v>0.1194212962962963</v>
      </c>
      <c r="AK39" s="204">
        <v>0</v>
      </c>
      <c r="AL39" s="257">
        <v>3</v>
      </c>
      <c r="AM39" s="288">
        <v>0.10043981481481482</v>
      </c>
      <c r="AN39" s="365">
        <v>36</v>
      </c>
      <c r="AO39" s="363">
        <v>15</v>
      </c>
      <c r="AP39" s="364">
        <v>6.291463414634147</v>
      </c>
      <c r="AQ39" s="225"/>
      <c r="AR39" s="384">
        <v>81</v>
      </c>
      <c r="AS39" s="427">
        <v>9</v>
      </c>
      <c r="AT39" s="281"/>
      <c r="AU39" s="200"/>
      <c r="AV39" s="205"/>
      <c r="AW39" s="206"/>
    </row>
    <row r="40" spans="1:49" s="201" customFormat="1" ht="15">
      <c r="A40" s="311"/>
      <c r="B40" s="275"/>
      <c r="C40" s="349"/>
      <c r="D40" s="311">
        <v>9</v>
      </c>
      <c r="E40" s="366" t="s">
        <v>251</v>
      </c>
      <c r="F40" s="311"/>
      <c r="G40" s="366" t="s">
        <v>280</v>
      </c>
      <c r="H40" s="311" t="s">
        <v>287</v>
      </c>
      <c r="I40" s="334" t="s">
        <v>266</v>
      </c>
      <c r="J40" s="294" t="s">
        <v>267</v>
      </c>
      <c r="K40" s="335">
        <v>1990</v>
      </c>
      <c r="L40" s="360" t="s">
        <v>135</v>
      </c>
      <c r="M40" s="341">
        <v>3</v>
      </c>
      <c r="N40" s="343" t="s">
        <v>31</v>
      </c>
      <c r="O40" s="341">
        <v>1390976</v>
      </c>
      <c r="P40" s="276"/>
      <c r="Q40" s="245"/>
      <c r="R40" s="202"/>
      <c r="S40" s="245"/>
      <c r="T40" s="203" t="s">
        <v>292</v>
      </c>
      <c r="U40" s="245"/>
      <c r="V40" s="203"/>
      <c r="W40" s="245"/>
      <c r="X40" s="203" t="s">
        <v>292</v>
      </c>
      <c r="Y40" s="278"/>
      <c r="Z40" s="203" t="s">
        <v>292</v>
      </c>
      <c r="AA40" s="278"/>
      <c r="AB40" s="203"/>
      <c r="AC40" s="348">
        <v>0.06510416666666667</v>
      </c>
      <c r="AD40" s="250">
        <v>0</v>
      </c>
      <c r="AE40" s="346">
        <v>0.06510416666666667</v>
      </c>
      <c r="AF40" s="284">
        <v>3</v>
      </c>
      <c r="AG40" s="285">
        <v>0.0625</v>
      </c>
      <c r="AH40" s="229"/>
      <c r="AI40" s="289">
        <v>0.12760416666666669</v>
      </c>
      <c r="AJ40" s="290">
        <v>0.12760416666666669</v>
      </c>
      <c r="AK40" s="204">
        <v>0</v>
      </c>
      <c r="AL40" s="257">
        <v>3</v>
      </c>
      <c r="AM40" s="288">
        <v>0.1086226851851852</v>
      </c>
      <c r="AN40" s="365">
        <v>44</v>
      </c>
      <c r="AO40" s="363">
        <v>7</v>
      </c>
      <c r="AP40" s="364">
        <v>6.722560975609757</v>
      </c>
      <c r="AQ40" s="225"/>
      <c r="AR40" s="387"/>
      <c r="AS40" s="428"/>
      <c r="AT40" s="226"/>
      <c r="AU40" s="200"/>
      <c r="AV40" s="205"/>
      <c r="AW40" s="206"/>
    </row>
    <row r="41" spans="1:49" s="201" customFormat="1" ht="15">
      <c r="A41" s="311"/>
      <c r="B41" s="275"/>
      <c r="C41" s="349"/>
      <c r="D41" s="266">
        <v>2</v>
      </c>
      <c r="E41" s="366" t="s">
        <v>251</v>
      </c>
      <c r="F41" s="311"/>
      <c r="G41" s="366" t="s">
        <v>280</v>
      </c>
      <c r="H41" s="311" t="s">
        <v>287</v>
      </c>
      <c r="I41" s="334" t="s">
        <v>263</v>
      </c>
      <c r="J41" s="294" t="s">
        <v>264</v>
      </c>
      <c r="K41" s="335">
        <v>1990</v>
      </c>
      <c r="L41" s="360" t="s">
        <v>135</v>
      </c>
      <c r="M41" s="341">
        <v>3</v>
      </c>
      <c r="N41" s="343" t="s">
        <v>35</v>
      </c>
      <c r="O41" s="341">
        <v>1391047</v>
      </c>
      <c r="P41" s="276"/>
      <c r="Q41" s="245"/>
      <c r="R41" s="202" t="s">
        <v>292</v>
      </c>
      <c r="S41" s="245"/>
      <c r="T41" s="203"/>
      <c r="U41" s="245"/>
      <c r="V41" s="203"/>
      <c r="W41" s="245"/>
      <c r="X41" s="203" t="s">
        <v>292</v>
      </c>
      <c r="Y41" s="278"/>
      <c r="Z41" s="203" t="s">
        <v>292</v>
      </c>
      <c r="AA41" s="278"/>
      <c r="AB41" s="203"/>
      <c r="AC41" s="348">
        <v>0.05892361111111111</v>
      </c>
      <c r="AD41" s="250">
        <v>0</v>
      </c>
      <c r="AE41" s="346">
        <v>0.05892361111111111</v>
      </c>
      <c r="AF41" s="284">
        <v>3</v>
      </c>
      <c r="AG41" s="285">
        <v>0.0625</v>
      </c>
      <c r="AH41" s="229"/>
      <c r="AI41" s="289">
        <v>0.12142361111111111</v>
      </c>
      <c r="AJ41" s="290">
        <v>0.12142361111111111</v>
      </c>
      <c r="AK41" s="204">
        <v>0</v>
      </c>
      <c r="AL41" s="257">
        <v>3</v>
      </c>
      <c r="AM41" s="288">
        <v>0.10244212962962962</v>
      </c>
      <c r="AN41" s="365">
        <v>16</v>
      </c>
      <c r="AO41" s="363">
        <v>48</v>
      </c>
      <c r="AP41" s="364">
        <v>6.396951219512195</v>
      </c>
      <c r="AQ41" s="225"/>
      <c r="AR41" s="387"/>
      <c r="AS41" s="428"/>
      <c r="AT41" s="226"/>
      <c r="AU41" s="200"/>
      <c r="AV41" s="205"/>
      <c r="AW41" s="206"/>
    </row>
    <row r="42" spans="1:49" s="201" customFormat="1" ht="15">
      <c r="A42" s="310"/>
      <c r="B42" s="274"/>
      <c r="C42" s="349"/>
      <c r="D42" s="296">
        <v>9</v>
      </c>
      <c r="E42" s="367" t="s">
        <v>251</v>
      </c>
      <c r="F42" s="310"/>
      <c r="G42" s="367" t="s">
        <v>280</v>
      </c>
      <c r="H42" s="310" t="s">
        <v>287</v>
      </c>
      <c r="I42" s="334" t="s">
        <v>257</v>
      </c>
      <c r="J42" s="294" t="s">
        <v>258</v>
      </c>
      <c r="K42" s="335">
        <v>1990</v>
      </c>
      <c r="L42" s="360" t="s">
        <v>135</v>
      </c>
      <c r="M42" s="341">
        <v>3</v>
      </c>
      <c r="N42" s="343" t="s">
        <v>31</v>
      </c>
      <c r="O42" s="341">
        <v>1390977</v>
      </c>
      <c r="P42" s="276"/>
      <c r="Q42" s="245"/>
      <c r="R42" s="202"/>
      <c r="S42" s="245"/>
      <c r="T42" s="203" t="s">
        <v>292</v>
      </c>
      <c r="U42" s="245"/>
      <c r="V42" s="203" t="s">
        <v>292</v>
      </c>
      <c r="W42" s="245"/>
      <c r="X42" s="203" t="s">
        <v>292</v>
      </c>
      <c r="Y42" s="278"/>
      <c r="Z42" s="203"/>
      <c r="AA42" s="278"/>
      <c r="AB42" s="203"/>
      <c r="AC42" s="348">
        <v>0.06130787037037037</v>
      </c>
      <c r="AD42" s="250">
        <v>0</v>
      </c>
      <c r="AE42" s="346">
        <v>0.06130787037037037</v>
      </c>
      <c r="AF42" s="284">
        <v>3</v>
      </c>
      <c r="AG42" s="285">
        <v>0.0625</v>
      </c>
      <c r="AH42" s="229"/>
      <c r="AI42" s="289">
        <v>0.12380787037037036</v>
      </c>
      <c r="AJ42" s="290">
        <v>0.12380787037037036</v>
      </c>
      <c r="AK42" s="204">
        <v>0</v>
      </c>
      <c r="AL42" s="257">
        <v>3</v>
      </c>
      <c r="AM42" s="288">
        <v>0.10482638888888887</v>
      </c>
      <c r="AN42" s="365">
        <v>40</v>
      </c>
      <c r="AO42" s="363">
        <v>11</v>
      </c>
      <c r="AP42" s="364">
        <v>6.522560975609756</v>
      </c>
      <c r="AQ42" s="225"/>
      <c r="AR42" s="385">
        <v>81</v>
      </c>
      <c r="AS42" s="429"/>
      <c r="AT42" s="227"/>
      <c r="AU42" s="200"/>
      <c r="AV42" s="205"/>
      <c r="AW42" s="206"/>
    </row>
    <row r="43" spans="1:49" s="201" customFormat="1" ht="15">
      <c r="A43" s="311">
        <v>10</v>
      </c>
      <c r="B43" s="274"/>
      <c r="C43" s="349"/>
      <c r="D43" s="266">
        <v>8</v>
      </c>
      <c r="E43" s="311" t="s">
        <v>315</v>
      </c>
      <c r="F43" s="311"/>
      <c r="G43" s="311" t="s">
        <v>279</v>
      </c>
      <c r="H43" s="311" t="s">
        <v>286</v>
      </c>
      <c r="I43" s="334" t="s">
        <v>261</v>
      </c>
      <c r="J43" s="294" t="s">
        <v>262</v>
      </c>
      <c r="K43" s="335">
        <v>1997</v>
      </c>
      <c r="L43" s="360" t="s">
        <v>135</v>
      </c>
      <c r="M43" s="341">
        <v>3</v>
      </c>
      <c r="N43" s="343" t="s">
        <v>35</v>
      </c>
      <c r="O43" s="341">
        <v>1391042</v>
      </c>
      <c r="P43" s="276"/>
      <c r="Q43" s="245"/>
      <c r="R43" s="202" t="s">
        <v>292</v>
      </c>
      <c r="S43" s="245"/>
      <c r="T43" s="203" t="s">
        <v>292</v>
      </c>
      <c r="U43" s="245"/>
      <c r="V43" s="203"/>
      <c r="W43" s="245"/>
      <c r="X43" s="203"/>
      <c r="Y43" s="278"/>
      <c r="Z43" s="203" t="s">
        <v>292</v>
      </c>
      <c r="AA43" s="278"/>
      <c r="AB43" s="203"/>
      <c r="AC43" s="348">
        <v>0.06149305555555556</v>
      </c>
      <c r="AD43" s="250">
        <v>0</v>
      </c>
      <c r="AE43" s="346">
        <v>0.06149305555555556</v>
      </c>
      <c r="AF43" s="284">
        <v>3</v>
      </c>
      <c r="AG43" s="285">
        <v>0.0625</v>
      </c>
      <c r="AH43" s="229"/>
      <c r="AI43" s="289">
        <v>0.12399305555555556</v>
      </c>
      <c r="AJ43" s="290">
        <v>0.12399305555555556</v>
      </c>
      <c r="AK43" s="204">
        <v>0</v>
      </c>
      <c r="AL43" s="257">
        <v>3</v>
      </c>
      <c r="AM43" s="288">
        <v>0.10501157407407408</v>
      </c>
      <c r="AN43" s="365">
        <v>17</v>
      </c>
      <c r="AO43" s="363">
        <v>46</v>
      </c>
      <c r="AP43" s="364">
        <v>6.5323170731707325</v>
      </c>
      <c r="AQ43" s="225"/>
      <c r="AR43" s="384">
        <v>78</v>
      </c>
      <c r="AS43" s="427">
        <v>10</v>
      </c>
      <c r="AT43" s="226"/>
      <c r="AU43" s="200"/>
      <c r="AV43" s="205"/>
      <c r="AW43" s="206"/>
    </row>
    <row r="44" spans="1:49" s="201" customFormat="1" ht="15">
      <c r="A44" s="311"/>
      <c r="B44" s="275"/>
      <c r="C44" s="349"/>
      <c r="D44" s="266">
        <v>8</v>
      </c>
      <c r="E44" s="366" t="s">
        <v>248</v>
      </c>
      <c r="F44" s="311"/>
      <c r="G44" s="366" t="s">
        <v>279</v>
      </c>
      <c r="H44" s="311" t="s">
        <v>286</v>
      </c>
      <c r="I44" s="334" t="s">
        <v>246</v>
      </c>
      <c r="J44" s="294" t="s">
        <v>247</v>
      </c>
      <c r="K44" s="335">
        <v>1995</v>
      </c>
      <c r="L44" s="360" t="s">
        <v>135</v>
      </c>
      <c r="M44" s="341">
        <v>3</v>
      </c>
      <c r="N44" s="343" t="s">
        <v>31</v>
      </c>
      <c r="O44" s="341">
        <v>1391041</v>
      </c>
      <c r="P44" s="276"/>
      <c r="Q44" s="245"/>
      <c r="R44" s="202"/>
      <c r="S44" s="245"/>
      <c r="T44" s="203" t="s">
        <v>292</v>
      </c>
      <c r="U44" s="245"/>
      <c r="V44" s="203" t="s">
        <v>292</v>
      </c>
      <c r="W44" s="245"/>
      <c r="X44" s="203" t="s">
        <v>292</v>
      </c>
      <c r="Y44" s="278"/>
      <c r="Z44" s="203"/>
      <c r="AA44" s="278"/>
      <c r="AB44" s="203"/>
      <c r="AC44" s="348">
        <v>0.05732638888888889</v>
      </c>
      <c r="AD44" s="250">
        <v>0</v>
      </c>
      <c r="AE44" s="346">
        <v>0.05732638888888889</v>
      </c>
      <c r="AF44" s="284">
        <v>3</v>
      </c>
      <c r="AG44" s="285">
        <v>0.0625</v>
      </c>
      <c r="AH44" s="229"/>
      <c r="AI44" s="289">
        <v>0.11982638888888889</v>
      </c>
      <c r="AJ44" s="290">
        <v>0.11982638888888889</v>
      </c>
      <c r="AK44" s="204">
        <v>0</v>
      </c>
      <c r="AL44" s="257">
        <v>3</v>
      </c>
      <c r="AM44" s="288">
        <v>0.1008449074074074</v>
      </c>
      <c r="AN44" s="365">
        <v>37</v>
      </c>
      <c r="AO44" s="363">
        <v>14</v>
      </c>
      <c r="AP44" s="364">
        <v>6.31280487804878</v>
      </c>
      <c r="AQ44" s="225"/>
      <c r="AR44" s="384">
        <v>78</v>
      </c>
      <c r="AS44" s="428"/>
      <c r="AT44" s="281"/>
      <c r="AU44" s="200"/>
      <c r="AV44" s="205"/>
      <c r="AW44" s="206"/>
    </row>
    <row r="45" spans="1:49" s="201" customFormat="1" ht="15">
      <c r="A45" s="311"/>
      <c r="B45" s="275"/>
      <c r="C45" s="349"/>
      <c r="D45" s="266">
        <v>8</v>
      </c>
      <c r="E45" s="366" t="s">
        <v>248</v>
      </c>
      <c r="F45" s="311"/>
      <c r="G45" s="366" t="s">
        <v>279</v>
      </c>
      <c r="H45" s="311" t="s">
        <v>286</v>
      </c>
      <c r="I45" s="334" t="s">
        <v>255</v>
      </c>
      <c r="J45" s="294" t="s">
        <v>256</v>
      </c>
      <c r="K45" s="335">
        <v>1996</v>
      </c>
      <c r="L45" s="360" t="s">
        <v>135</v>
      </c>
      <c r="M45" s="341">
        <v>3</v>
      </c>
      <c r="N45" s="343" t="s">
        <v>31</v>
      </c>
      <c r="O45" s="341">
        <v>1391043</v>
      </c>
      <c r="P45" s="276"/>
      <c r="Q45" s="245"/>
      <c r="R45" s="202"/>
      <c r="S45" s="245"/>
      <c r="T45" s="203" t="s">
        <v>292</v>
      </c>
      <c r="U45" s="245"/>
      <c r="V45" s="203"/>
      <c r="W45" s="245"/>
      <c r="X45" s="203" t="s">
        <v>292</v>
      </c>
      <c r="Y45" s="278"/>
      <c r="Z45" s="203" t="s">
        <v>292</v>
      </c>
      <c r="AA45" s="278"/>
      <c r="AB45" s="203"/>
      <c r="AC45" s="348">
        <v>0.06439814814814815</v>
      </c>
      <c r="AD45" s="250">
        <v>0</v>
      </c>
      <c r="AE45" s="346">
        <v>0.06439814814814815</v>
      </c>
      <c r="AF45" s="284">
        <v>3</v>
      </c>
      <c r="AG45" s="285">
        <v>0.0625</v>
      </c>
      <c r="AH45" s="229"/>
      <c r="AI45" s="289">
        <v>0.12689814814814815</v>
      </c>
      <c r="AJ45" s="290">
        <v>0.12689814814814815</v>
      </c>
      <c r="AK45" s="204">
        <v>0</v>
      </c>
      <c r="AL45" s="257">
        <v>3</v>
      </c>
      <c r="AM45" s="288">
        <v>0.10791666666666666</v>
      </c>
      <c r="AN45" s="365">
        <v>43</v>
      </c>
      <c r="AO45" s="363">
        <v>8</v>
      </c>
      <c r="AP45" s="364">
        <v>6.685365853658537</v>
      </c>
      <c r="AQ45" s="225"/>
      <c r="AR45" s="384">
        <v>78</v>
      </c>
      <c r="AS45" s="428"/>
      <c r="AT45" s="226"/>
      <c r="AU45" s="200"/>
      <c r="AV45" s="205"/>
      <c r="AW45" s="206"/>
    </row>
    <row r="46" spans="1:49" s="201" customFormat="1" ht="14.25" customHeight="1">
      <c r="A46" s="310"/>
      <c r="B46" s="274"/>
      <c r="C46" s="349"/>
      <c r="D46" s="296">
        <v>9</v>
      </c>
      <c r="E46" s="367" t="s">
        <v>248</v>
      </c>
      <c r="F46" s="310"/>
      <c r="G46" s="367" t="s">
        <v>279</v>
      </c>
      <c r="H46" s="310" t="s">
        <v>286</v>
      </c>
      <c r="I46" s="334" t="s">
        <v>272</v>
      </c>
      <c r="J46" s="294" t="s">
        <v>273</v>
      </c>
      <c r="K46" s="335">
        <v>1995</v>
      </c>
      <c r="L46" s="360" t="s">
        <v>135</v>
      </c>
      <c r="M46" s="341">
        <v>3</v>
      </c>
      <c r="N46" s="343" t="s">
        <v>31</v>
      </c>
      <c r="O46" s="341">
        <v>1390973</v>
      </c>
      <c r="P46" s="276"/>
      <c r="Q46" s="245"/>
      <c r="R46" s="202"/>
      <c r="S46" s="245"/>
      <c r="T46" s="203" t="s">
        <v>292</v>
      </c>
      <c r="U46" s="245"/>
      <c r="V46" s="203" t="s">
        <v>292</v>
      </c>
      <c r="W46" s="245"/>
      <c r="X46" s="203" t="s">
        <v>292</v>
      </c>
      <c r="Y46" s="278"/>
      <c r="Z46" s="203"/>
      <c r="AA46" s="278"/>
      <c r="AB46" s="203"/>
      <c r="AC46" s="348">
        <v>0.06200231481481481</v>
      </c>
      <c r="AD46" s="250">
        <v>0</v>
      </c>
      <c r="AE46" s="346">
        <v>0.06200231481481481</v>
      </c>
      <c r="AF46" s="284">
        <v>3</v>
      </c>
      <c r="AG46" s="285">
        <v>0.0625</v>
      </c>
      <c r="AH46" s="229"/>
      <c r="AI46" s="289">
        <v>0.1245023148148148</v>
      </c>
      <c r="AJ46" s="290">
        <v>0.1245023148148148</v>
      </c>
      <c r="AK46" s="204">
        <v>0</v>
      </c>
      <c r="AL46" s="257">
        <v>3</v>
      </c>
      <c r="AM46" s="288">
        <v>0.10552083333333331</v>
      </c>
      <c r="AN46" s="365">
        <v>41</v>
      </c>
      <c r="AO46" s="363">
        <v>10</v>
      </c>
      <c r="AP46" s="364">
        <v>6.559146341463414</v>
      </c>
      <c r="AQ46" s="225"/>
      <c r="AR46" s="385">
        <v>78</v>
      </c>
      <c r="AS46" s="429"/>
      <c r="AT46" s="280"/>
      <c r="AU46" s="200"/>
      <c r="AV46" s="205"/>
      <c r="AW46" s="206"/>
    </row>
    <row r="47" spans="1:49" s="201" customFormat="1" ht="12.75">
      <c r="A47" s="12"/>
      <c r="B47" s="315"/>
      <c r="C47" s="316"/>
      <c r="D47" s="321"/>
      <c r="E47" s="299"/>
      <c r="F47" s="319"/>
      <c r="G47" s="299"/>
      <c r="H47" s="299"/>
      <c r="I47" s="317"/>
      <c r="J47" s="299"/>
      <c r="K47" s="299"/>
      <c r="L47" s="318"/>
      <c r="M47" s="319"/>
      <c r="N47" s="320"/>
      <c r="O47" s="320"/>
      <c r="P47" s="322"/>
      <c r="Q47" s="303"/>
      <c r="R47" s="299"/>
      <c r="S47" s="303"/>
      <c r="T47" s="299"/>
      <c r="U47" s="303"/>
      <c r="V47" s="299"/>
      <c r="W47" s="303"/>
      <c r="X47" s="299"/>
      <c r="Y47" s="323"/>
      <c r="Z47" s="299"/>
      <c r="AA47" s="323"/>
      <c r="AB47" s="299"/>
      <c r="AC47" s="354"/>
      <c r="AD47" s="303"/>
      <c r="AE47" s="324"/>
      <c r="AF47" s="325"/>
      <c r="AG47" s="326"/>
      <c r="AH47" s="303"/>
      <c r="AI47" s="327"/>
      <c r="AJ47" s="328"/>
      <c r="AK47" s="309"/>
      <c r="AL47" s="309"/>
      <c r="AM47" s="329"/>
      <c r="AN47" s="330"/>
      <c r="AO47" s="307"/>
      <c r="AP47" s="331"/>
      <c r="AQ47" s="12"/>
      <c r="AR47" s="332"/>
      <c r="AS47" s="333"/>
      <c r="AT47" s="331"/>
      <c r="AU47" s="12"/>
      <c r="AV47" s="205"/>
      <c r="AW47" s="206"/>
    </row>
    <row r="48" spans="1:51" s="201" customFormat="1" ht="15" outlineLevel="1">
      <c r="A48" s="211" t="s">
        <v>182</v>
      </c>
      <c r="B48" s="211"/>
      <c r="C48" s="211"/>
      <c r="D48" s="211"/>
      <c r="E48" s="211"/>
      <c r="F48" s="211"/>
      <c r="G48" s="211"/>
      <c r="H48" s="211"/>
      <c r="I48" s="211"/>
      <c r="J48" s="220"/>
      <c r="K48" s="220"/>
      <c r="L48" s="270"/>
      <c r="M48" s="220"/>
      <c r="N48" s="270"/>
      <c r="O48" s="220"/>
      <c r="P48" s="221"/>
      <c r="Q48" s="248"/>
      <c r="R48" s="186"/>
      <c r="S48" s="248"/>
      <c r="T48" s="211"/>
      <c r="U48" s="248"/>
      <c r="V48" s="186"/>
      <c r="W48" s="248"/>
      <c r="X48" s="211"/>
      <c r="Y48" s="248"/>
      <c r="Z48" s="211"/>
      <c r="AA48" s="248"/>
      <c r="AB48" s="211"/>
      <c r="AC48" s="222"/>
      <c r="AD48" s="211"/>
      <c r="AE48" s="254"/>
      <c r="AF48" s="254"/>
      <c r="AG48" s="211"/>
      <c r="AH48" s="211"/>
      <c r="AI48" s="211"/>
      <c r="AJ48" s="211"/>
      <c r="AK48" s="211"/>
      <c r="AL48" s="211"/>
      <c r="AM48" s="211"/>
      <c r="AN48" s="238"/>
      <c r="AO48" s="238"/>
      <c r="AP48" s="211"/>
      <c r="AQ48" s="219"/>
      <c r="AR48" s="241"/>
      <c r="AS48" s="211"/>
      <c r="AT48" s="211"/>
      <c r="AU48" s="219"/>
      <c r="AV48" s="219"/>
      <c r="AW48" s="211"/>
      <c r="AX48" s="211"/>
      <c r="AY48" s="211"/>
    </row>
    <row r="49" spans="1:47" s="211" customFormat="1" ht="15" outlineLevel="1">
      <c r="A49" s="211" t="s">
        <v>324</v>
      </c>
      <c r="C49" s="212"/>
      <c r="D49" s="212"/>
      <c r="E49" s="212"/>
      <c r="F49" s="212"/>
      <c r="G49" s="213"/>
      <c r="H49" s="213"/>
      <c r="I49" s="213"/>
      <c r="J49" s="213"/>
      <c r="K49" s="213"/>
      <c r="L49" s="269"/>
      <c r="M49" s="213"/>
      <c r="N49" s="344"/>
      <c r="O49" s="214"/>
      <c r="P49" s="215"/>
      <c r="Q49" s="247"/>
      <c r="R49" s="216"/>
      <c r="S49" s="247"/>
      <c r="T49" s="215"/>
      <c r="U49" s="247"/>
      <c r="V49" s="216"/>
      <c r="W49" s="247"/>
      <c r="X49" s="215"/>
      <c r="Y49" s="247"/>
      <c r="Z49" s="215"/>
      <c r="AA49" s="247"/>
      <c r="AB49" s="215"/>
      <c r="AC49" s="217"/>
      <c r="AD49" s="215"/>
      <c r="AE49" s="253"/>
      <c r="AF49" s="253"/>
      <c r="AG49" s="215"/>
      <c r="AH49" s="215"/>
      <c r="AI49" s="215"/>
      <c r="AJ49" s="231"/>
      <c r="AK49" s="218"/>
      <c r="AN49" s="238"/>
      <c r="AO49" s="238"/>
      <c r="AQ49" s="219"/>
      <c r="AR49" s="241"/>
      <c r="AU49" s="219"/>
    </row>
    <row r="50" spans="1:51" s="211" customFormat="1" ht="14.25">
      <c r="A50" s="299"/>
      <c r="B50" s="299"/>
      <c r="C50" s="299"/>
      <c r="D50" s="299"/>
      <c r="E50" s="299"/>
      <c r="F50" s="299"/>
      <c r="G50" s="299"/>
      <c r="H50" s="299"/>
      <c r="I50" s="299"/>
      <c r="J50" s="300"/>
      <c r="K50" s="300"/>
      <c r="L50" s="301"/>
      <c r="M50" s="300"/>
      <c r="N50" s="355"/>
      <c r="O50" s="302"/>
      <c r="P50" s="297"/>
      <c r="Q50" s="303"/>
      <c r="R50" s="299"/>
      <c r="S50" s="303"/>
      <c r="T50" s="299"/>
      <c r="U50" s="303"/>
      <c r="V50" s="299"/>
      <c r="W50" s="303"/>
      <c r="X50" s="299"/>
      <c r="Y50" s="303"/>
      <c r="Z50" s="299"/>
      <c r="AA50" s="303"/>
      <c r="AB50" s="299"/>
      <c r="AC50" s="304"/>
      <c r="AD50" s="299"/>
      <c r="AE50" s="305" t="e">
        <v>#REF!</v>
      </c>
      <c r="AF50" s="305"/>
      <c r="AG50" s="299"/>
      <c r="AH50" s="299"/>
      <c r="AI50" s="299"/>
      <c r="AJ50" s="306"/>
      <c r="AK50" s="299"/>
      <c r="AL50" s="299"/>
      <c r="AM50" s="299"/>
      <c r="AN50" s="307"/>
      <c r="AO50" s="307"/>
      <c r="AP50" s="308"/>
      <c r="AQ50" s="299"/>
      <c r="AR50" s="309"/>
      <c r="AS50" s="361"/>
      <c r="AT50" s="308"/>
      <c r="AU50" s="299"/>
      <c r="AV50" s="199"/>
      <c r="AW50" s="199"/>
      <c r="AX50" s="199"/>
      <c r="AY50" s="199"/>
    </row>
    <row r="51" spans="1:51" ht="12.75">
      <c r="A51" s="201"/>
      <c r="B51" s="201"/>
      <c r="C51" s="201"/>
      <c r="D51" s="201"/>
      <c r="E51" s="201"/>
      <c r="F51" s="201"/>
      <c r="G51" s="207"/>
      <c r="H51" s="207"/>
      <c r="I51" s="207"/>
      <c r="J51" s="201"/>
      <c r="K51" s="12"/>
      <c r="L51" s="79"/>
      <c r="M51" s="208">
        <v>0</v>
      </c>
      <c r="N51" s="345"/>
      <c r="O51" s="208"/>
      <c r="P51" s="201"/>
      <c r="Q51" s="246"/>
      <c r="R51" s="201"/>
      <c r="S51" s="246"/>
      <c r="T51" s="201"/>
      <c r="U51" s="246"/>
      <c r="V51" s="201"/>
      <c r="W51" s="246"/>
      <c r="X51" s="201"/>
      <c r="Y51" s="246"/>
      <c r="Z51" s="201"/>
      <c r="AA51" s="246"/>
      <c r="AB51" s="201"/>
      <c r="AD51" s="201"/>
      <c r="AG51" s="201"/>
      <c r="AH51" s="201"/>
      <c r="AI51" s="201"/>
      <c r="AK51" s="201"/>
      <c r="AL51" s="201"/>
      <c r="AM51" s="201"/>
      <c r="AN51" s="279" t="e">
        <v>#N/A</v>
      </c>
      <c r="AQ51" s="201"/>
      <c r="AR51" s="240"/>
      <c r="AU51" s="201"/>
      <c r="AV51" s="201"/>
      <c r="AW51" s="201"/>
      <c r="AX51" s="201"/>
      <c r="AY51" s="201"/>
    </row>
    <row r="52" spans="4:15" ht="12.75">
      <c r="D52" s="199"/>
      <c r="E52" s="199"/>
      <c r="F52" s="199"/>
      <c r="G52" s="223"/>
      <c r="H52" s="223"/>
      <c r="I52" s="223"/>
      <c r="J52" s="184"/>
      <c r="K52" s="184"/>
      <c r="L52" s="271"/>
      <c r="M52" s="184"/>
      <c r="N52" s="356"/>
      <c r="O52" s="224"/>
    </row>
    <row r="53" spans="4:15" ht="12.75">
      <c r="D53" s="199"/>
      <c r="E53" s="199"/>
      <c r="F53" s="199"/>
      <c r="G53" s="223"/>
      <c r="H53" s="223"/>
      <c r="I53" s="223"/>
      <c r="J53" s="184"/>
      <c r="K53" s="184"/>
      <c r="L53" s="271"/>
      <c r="M53" s="184"/>
      <c r="N53" s="356"/>
      <c r="O53" s="224"/>
    </row>
    <row r="54" spans="4:15" ht="12.75">
      <c r="D54" s="199"/>
      <c r="E54" s="199"/>
      <c r="F54" s="199"/>
      <c r="G54" s="223"/>
      <c r="H54" s="223"/>
      <c r="I54" s="223"/>
      <c r="J54" s="184"/>
      <c r="K54" s="184"/>
      <c r="L54" s="271"/>
      <c r="M54" s="184"/>
      <c r="N54" s="356"/>
      <c r="O54" s="224"/>
    </row>
    <row r="55" spans="4:15" ht="12.75">
      <c r="D55" s="199"/>
      <c r="E55" s="199"/>
      <c r="F55" s="199"/>
      <c r="G55" s="223"/>
      <c r="H55" s="223"/>
      <c r="I55" s="223"/>
      <c r="J55" s="184"/>
      <c r="K55" s="184"/>
      <c r="L55" s="271"/>
      <c r="M55" s="184"/>
      <c r="N55" s="356"/>
      <c r="O55" s="224"/>
    </row>
    <row r="56" spans="4:15" ht="12.75">
      <c r="D56" s="199"/>
      <c r="E56" s="199"/>
      <c r="F56" s="199"/>
      <c r="G56" s="223"/>
      <c r="H56" s="223"/>
      <c r="I56" s="223"/>
      <c r="J56" s="184"/>
      <c r="K56" s="184"/>
      <c r="L56" s="271"/>
      <c r="M56" s="184"/>
      <c r="N56" s="356"/>
      <c r="O56" s="224"/>
    </row>
    <row r="57" spans="4:15" ht="12.75">
      <c r="D57" s="199"/>
      <c r="E57" s="199"/>
      <c r="F57" s="199"/>
      <c r="G57" s="223"/>
      <c r="H57" s="223"/>
      <c r="I57" s="223"/>
      <c r="J57" s="184"/>
      <c r="K57" s="184"/>
      <c r="L57" s="271"/>
      <c r="M57" s="184"/>
      <c r="N57" s="356"/>
      <c r="O57" s="224"/>
    </row>
    <row r="58" spans="4:15" ht="12.75">
      <c r="D58" s="199"/>
      <c r="E58" s="199"/>
      <c r="F58" s="199"/>
      <c r="G58" s="223"/>
      <c r="H58" s="223"/>
      <c r="I58" s="223"/>
      <c r="J58" s="184"/>
      <c r="K58" s="184"/>
      <c r="L58" s="271"/>
      <c r="M58" s="184"/>
      <c r="N58" s="356"/>
      <c r="O58" s="224"/>
    </row>
    <row r="59" spans="4:15" ht="12.75">
      <c r="D59" s="199"/>
      <c r="E59" s="199"/>
      <c r="F59" s="199"/>
      <c r="G59" s="223"/>
      <c r="H59" s="223"/>
      <c r="I59" s="223"/>
      <c r="J59" s="184"/>
      <c r="K59" s="184"/>
      <c r="L59" s="271"/>
      <c r="M59" s="184"/>
      <c r="N59" s="356"/>
      <c r="O59" s="224"/>
    </row>
    <row r="60" spans="4:15" ht="12.75">
      <c r="D60" s="199"/>
      <c r="E60" s="199"/>
      <c r="F60" s="199"/>
      <c r="G60" s="223"/>
      <c r="H60" s="223"/>
      <c r="I60" s="223"/>
      <c r="J60" s="184"/>
      <c r="K60" s="184"/>
      <c r="L60" s="271"/>
      <c r="M60" s="184"/>
      <c r="N60" s="356"/>
      <c r="O60" s="224"/>
    </row>
    <row r="61" spans="4:15" ht="12.75">
      <c r="D61" s="199"/>
      <c r="E61" s="199"/>
      <c r="F61" s="199"/>
      <c r="G61" s="223"/>
      <c r="H61" s="223"/>
      <c r="I61" s="223"/>
      <c r="J61" s="184"/>
      <c r="K61" s="184"/>
      <c r="L61" s="271"/>
      <c r="M61" s="184"/>
      <c r="N61" s="356"/>
      <c r="O61" s="224"/>
    </row>
    <row r="62" spans="4:15" ht="12.75">
      <c r="D62" s="199"/>
      <c r="E62" s="199"/>
      <c r="F62" s="199"/>
      <c r="G62" s="223"/>
      <c r="H62" s="223"/>
      <c r="I62" s="223"/>
      <c r="J62" s="184"/>
      <c r="K62" s="184"/>
      <c r="L62" s="271"/>
      <c r="M62" s="184"/>
      <c r="N62" s="356"/>
      <c r="O62" s="224"/>
    </row>
    <row r="63" spans="4:15" ht="12.75">
      <c r="D63" s="199"/>
      <c r="E63" s="199"/>
      <c r="F63" s="199"/>
      <c r="G63" s="223"/>
      <c r="H63" s="223"/>
      <c r="I63" s="223"/>
      <c r="J63" s="184"/>
      <c r="K63" s="184"/>
      <c r="L63" s="271"/>
      <c r="M63" s="184"/>
      <c r="N63" s="356"/>
      <c r="O63" s="224"/>
    </row>
    <row r="64" spans="4:15" ht="12.75">
      <c r="D64" s="199"/>
      <c r="E64" s="199"/>
      <c r="F64" s="199"/>
      <c r="G64" s="223"/>
      <c r="H64" s="223"/>
      <c r="I64" s="223"/>
      <c r="J64" s="184"/>
      <c r="K64" s="184"/>
      <c r="L64" s="271"/>
      <c r="M64" s="184"/>
      <c r="N64" s="356"/>
      <c r="O64" s="224"/>
    </row>
    <row r="65" spans="4:15" ht="12.75">
      <c r="D65" s="199"/>
      <c r="E65" s="199"/>
      <c r="F65" s="199"/>
      <c r="G65" s="223"/>
      <c r="H65" s="223"/>
      <c r="I65" s="223"/>
      <c r="J65" s="184"/>
      <c r="K65" s="184"/>
      <c r="L65" s="271"/>
      <c r="M65" s="184"/>
      <c r="N65" s="356"/>
      <c r="O65" s="224"/>
    </row>
    <row r="66" spans="4:15" ht="12.75">
      <c r="D66" s="199"/>
      <c r="E66" s="199"/>
      <c r="F66" s="199"/>
      <c r="G66" s="223"/>
      <c r="H66" s="223"/>
      <c r="I66" s="223"/>
      <c r="J66" s="184"/>
      <c r="K66" s="184"/>
      <c r="L66" s="271"/>
      <c r="M66" s="184"/>
      <c r="N66" s="356"/>
      <c r="O66" s="224"/>
    </row>
    <row r="67" spans="4:15" ht="12.75">
      <c r="D67" s="199"/>
      <c r="E67" s="199"/>
      <c r="F67" s="199"/>
      <c r="G67" s="223"/>
      <c r="H67" s="223"/>
      <c r="I67" s="223"/>
      <c r="J67" s="184"/>
      <c r="K67" s="184"/>
      <c r="L67" s="271"/>
      <c r="M67" s="184"/>
      <c r="N67" s="356"/>
      <c r="O67" s="224"/>
    </row>
    <row r="68" spans="4:15" ht="12.75">
      <c r="D68" s="199"/>
      <c r="E68" s="199"/>
      <c r="F68" s="199"/>
      <c r="G68" s="223"/>
      <c r="H68" s="223"/>
      <c r="I68" s="223"/>
      <c r="J68" s="184"/>
      <c r="K68" s="184"/>
      <c r="L68" s="271"/>
      <c r="M68" s="184"/>
      <c r="N68" s="356"/>
      <c r="O68" s="224"/>
    </row>
    <row r="69" spans="4:15" ht="12.75">
      <c r="D69" s="199"/>
      <c r="E69" s="199"/>
      <c r="F69" s="199"/>
      <c r="G69" s="223"/>
      <c r="H69" s="223"/>
      <c r="I69" s="223"/>
      <c r="J69" s="184"/>
      <c r="K69" s="184"/>
      <c r="L69" s="271"/>
      <c r="M69" s="184"/>
      <c r="N69" s="356"/>
      <c r="O69" s="224"/>
    </row>
    <row r="70" spans="4:15" ht="12.75">
      <c r="D70" s="199"/>
      <c r="E70" s="199"/>
      <c r="F70" s="199"/>
      <c r="G70" s="223"/>
      <c r="H70" s="223"/>
      <c r="I70" s="223"/>
      <c r="J70" s="184"/>
      <c r="K70" s="184"/>
      <c r="L70" s="271"/>
      <c r="M70" s="184"/>
      <c r="N70" s="356"/>
      <c r="O70" s="224"/>
    </row>
    <row r="71" spans="4:15" ht="12.75">
      <c r="D71" s="199"/>
      <c r="E71" s="199"/>
      <c r="F71" s="199"/>
      <c r="G71" s="223"/>
      <c r="H71" s="223"/>
      <c r="I71" s="223"/>
      <c r="J71" s="184"/>
      <c r="K71" s="184"/>
      <c r="L71" s="271"/>
      <c r="M71" s="184"/>
      <c r="N71" s="356"/>
      <c r="O71" s="224"/>
    </row>
    <row r="72" spans="4:15" ht="12.75">
      <c r="D72" s="199"/>
      <c r="E72" s="199"/>
      <c r="F72" s="199"/>
      <c r="G72" s="223"/>
      <c r="H72" s="223"/>
      <c r="I72" s="223"/>
      <c r="J72" s="184"/>
      <c r="K72" s="184"/>
      <c r="L72" s="271"/>
      <c r="M72" s="184"/>
      <c r="N72" s="356"/>
      <c r="O72" s="224"/>
    </row>
    <row r="73" spans="4:15" ht="12.75">
      <c r="D73" s="199"/>
      <c r="E73" s="199"/>
      <c r="F73" s="199"/>
      <c r="G73" s="223"/>
      <c r="H73" s="223"/>
      <c r="I73" s="223"/>
      <c r="J73" s="184"/>
      <c r="K73" s="184"/>
      <c r="L73" s="271"/>
      <c r="M73" s="184"/>
      <c r="N73" s="356"/>
      <c r="O73" s="224"/>
    </row>
    <row r="74" spans="4:15" ht="12.75">
      <c r="D74" s="199"/>
      <c r="E74" s="199"/>
      <c r="F74" s="199"/>
      <c r="G74" s="223"/>
      <c r="H74" s="223"/>
      <c r="I74" s="223"/>
      <c r="J74" s="184"/>
      <c r="K74" s="184"/>
      <c r="L74" s="271"/>
      <c r="M74" s="184"/>
      <c r="N74" s="356"/>
      <c r="O74" s="224"/>
    </row>
    <row r="75" spans="4:15" ht="12.75">
      <c r="D75" s="199"/>
      <c r="E75" s="199"/>
      <c r="F75" s="199"/>
      <c r="G75" s="223"/>
      <c r="H75" s="223"/>
      <c r="I75" s="223"/>
      <c r="J75" s="184"/>
      <c r="K75" s="184"/>
      <c r="L75" s="271"/>
      <c r="M75" s="184"/>
      <c r="N75" s="356"/>
      <c r="O75" s="224"/>
    </row>
    <row r="76" spans="4:15" ht="12.75">
      <c r="D76" s="199"/>
      <c r="E76" s="199"/>
      <c r="F76" s="199"/>
      <c r="G76" s="223"/>
      <c r="H76" s="223"/>
      <c r="I76" s="223"/>
      <c r="J76" s="184"/>
      <c r="K76" s="184"/>
      <c r="L76" s="271"/>
      <c r="M76" s="184"/>
      <c r="N76" s="356"/>
      <c r="O76" s="224"/>
    </row>
    <row r="77" spans="4:15" ht="12.75">
      <c r="D77" s="199"/>
      <c r="E77" s="199"/>
      <c r="F77" s="199"/>
      <c r="G77" s="223"/>
      <c r="H77" s="223"/>
      <c r="I77" s="223"/>
      <c r="J77" s="184"/>
      <c r="K77" s="184"/>
      <c r="L77" s="271"/>
      <c r="M77" s="184"/>
      <c r="N77" s="356"/>
      <c r="O77" s="224"/>
    </row>
    <row r="78" spans="4:15" ht="12.75">
      <c r="D78" s="199"/>
      <c r="E78" s="199"/>
      <c r="F78" s="199"/>
      <c r="G78" s="223"/>
      <c r="H78" s="223"/>
      <c r="I78" s="223"/>
      <c r="J78" s="184"/>
      <c r="K78" s="184"/>
      <c r="L78" s="271"/>
      <c r="M78" s="184"/>
      <c r="N78" s="356"/>
      <c r="O78" s="224"/>
    </row>
    <row r="79" spans="4:15" ht="12.75">
      <c r="D79" s="199"/>
      <c r="E79" s="199"/>
      <c r="F79" s="199"/>
      <c r="G79" s="223"/>
      <c r="H79" s="223"/>
      <c r="I79" s="223"/>
      <c r="J79" s="184"/>
      <c r="K79" s="184"/>
      <c r="L79" s="271"/>
      <c r="M79" s="184"/>
      <c r="N79" s="356"/>
      <c r="O79" s="224"/>
    </row>
    <row r="80" spans="4:15" ht="12.75">
      <c r="D80" s="199"/>
      <c r="E80" s="199"/>
      <c r="F80" s="199"/>
      <c r="G80" s="223"/>
      <c r="H80" s="223"/>
      <c r="I80" s="223"/>
      <c r="J80" s="184"/>
      <c r="K80" s="184"/>
      <c r="L80" s="271"/>
      <c r="M80" s="184"/>
      <c r="N80" s="356"/>
      <c r="O80" s="224"/>
    </row>
    <row r="81" spans="4:15" ht="12.75">
      <c r="D81" s="199"/>
      <c r="E81" s="199"/>
      <c r="F81" s="199"/>
      <c r="G81" s="223"/>
      <c r="H81" s="223"/>
      <c r="I81" s="223"/>
      <c r="J81" s="184"/>
      <c r="K81" s="184"/>
      <c r="L81" s="271"/>
      <c r="M81" s="184"/>
      <c r="N81" s="356"/>
      <c r="O81" s="224"/>
    </row>
    <row r="82" spans="4:15" ht="12.75">
      <c r="D82" s="199"/>
      <c r="E82" s="199"/>
      <c r="F82" s="199"/>
      <c r="G82" s="223"/>
      <c r="H82" s="223"/>
      <c r="I82" s="223"/>
      <c r="J82" s="184"/>
      <c r="K82" s="184"/>
      <c r="L82" s="271"/>
      <c r="M82" s="184"/>
      <c r="N82" s="356"/>
      <c r="O82" s="224"/>
    </row>
    <row r="83" spans="4:15" ht="12.75">
      <c r="D83" s="199"/>
      <c r="E83" s="199"/>
      <c r="F83" s="199"/>
      <c r="G83" s="223"/>
      <c r="H83" s="223"/>
      <c r="I83" s="223"/>
      <c r="J83" s="184"/>
      <c r="K83" s="184"/>
      <c r="L83" s="271"/>
      <c r="M83" s="184"/>
      <c r="N83" s="356"/>
      <c r="O83" s="224"/>
    </row>
    <row r="84" spans="4:15" ht="12.75">
      <c r="D84" s="199"/>
      <c r="E84" s="199"/>
      <c r="F84" s="199"/>
      <c r="G84" s="223"/>
      <c r="H84" s="223"/>
      <c r="I84" s="223"/>
      <c r="J84" s="184"/>
      <c r="K84" s="184"/>
      <c r="L84" s="271"/>
      <c r="M84" s="184"/>
      <c r="N84" s="356"/>
      <c r="O84" s="224"/>
    </row>
    <row r="85" spans="4:15" ht="12.75">
      <c r="D85" s="199"/>
      <c r="E85" s="199"/>
      <c r="F85" s="199"/>
      <c r="G85" s="223"/>
      <c r="H85" s="223"/>
      <c r="I85" s="223"/>
      <c r="J85" s="184"/>
      <c r="K85" s="184"/>
      <c r="L85" s="271"/>
      <c r="M85" s="184"/>
      <c r="N85" s="356"/>
      <c r="O85" s="224"/>
    </row>
    <row r="86" spans="4:15" ht="12.75">
      <c r="D86" s="199"/>
      <c r="E86" s="199"/>
      <c r="F86" s="199"/>
      <c r="G86" s="223"/>
      <c r="H86" s="223"/>
      <c r="I86" s="223"/>
      <c r="J86" s="184"/>
      <c r="K86" s="184"/>
      <c r="L86" s="271"/>
      <c r="M86" s="184"/>
      <c r="N86" s="356"/>
      <c r="O86" s="224"/>
    </row>
    <row r="87" spans="4:15" ht="12.75">
      <c r="D87" s="199"/>
      <c r="E87" s="199"/>
      <c r="F87" s="199"/>
      <c r="G87" s="223"/>
      <c r="H87" s="223"/>
      <c r="I87" s="223"/>
      <c r="J87" s="184"/>
      <c r="K87" s="184"/>
      <c r="L87" s="271"/>
      <c r="M87" s="184"/>
      <c r="N87" s="356"/>
      <c r="O87" s="224"/>
    </row>
    <row r="88" spans="4:15" ht="12.75">
      <c r="D88" s="199"/>
      <c r="E88" s="199"/>
      <c r="F88" s="199"/>
      <c r="G88" s="223"/>
      <c r="H88" s="223"/>
      <c r="I88" s="223"/>
      <c r="J88" s="184"/>
      <c r="K88" s="184"/>
      <c r="L88" s="271"/>
      <c r="M88" s="184"/>
      <c r="N88" s="356"/>
      <c r="O88" s="224"/>
    </row>
    <row r="89" spans="4:15" ht="12.75">
      <c r="D89" s="199"/>
      <c r="E89" s="199"/>
      <c r="F89" s="199"/>
      <c r="G89" s="223"/>
      <c r="H89" s="223"/>
      <c r="I89" s="223"/>
      <c r="J89" s="184"/>
      <c r="K89" s="184"/>
      <c r="L89" s="271"/>
      <c r="M89" s="184"/>
      <c r="N89" s="356"/>
      <c r="O89" s="224"/>
    </row>
    <row r="90" spans="4:15" ht="12.75">
      <c r="D90" s="199"/>
      <c r="E90" s="199"/>
      <c r="F90" s="199"/>
      <c r="G90" s="223"/>
      <c r="H90" s="223"/>
      <c r="I90" s="223"/>
      <c r="J90" s="184"/>
      <c r="K90" s="184"/>
      <c r="L90" s="271"/>
      <c r="M90" s="184"/>
      <c r="N90" s="356"/>
      <c r="O90" s="224"/>
    </row>
    <row r="91" spans="4:15" ht="12.75">
      <c r="D91" s="199"/>
      <c r="E91" s="199"/>
      <c r="F91" s="199"/>
      <c r="G91" s="223"/>
      <c r="H91" s="223"/>
      <c r="I91" s="223"/>
      <c r="J91" s="184"/>
      <c r="K91" s="184"/>
      <c r="L91" s="271"/>
      <c r="M91" s="184"/>
      <c r="N91" s="356"/>
      <c r="O91" s="224"/>
    </row>
    <row r="92" spans="4:15" ht="12.75">
      <c r="D92" s="199"/>
      <c r="E92" s="199"/>
      <c r="F92" s="199"/>
      <c r="G92" s="223"/>
      <c r="H92" s="223"/>
      <c r="I92" s="223"/>
      <c r="J92" s="184"/>
      <c r="K92" s="184"/>
      <c r="L92" s="271"/>
      <c r="M92" s="184"/>
      <c r="N92" s="356"/>
      <c r="O92" s="224"/>
    </row>
    <row r="93" spans="4:15" ht="12.75">
      <c r="D93" s="199"/>
      <c r="E93" s="199"/>
      <c r="F93" s="199"/>
      <c r="G93" s="223"/>
      <c r="H93" s="223"/>
      <c r="I93" s="223"/>
      <c r="J93" s="184"/>
      <c r="K93" s="184"/>
      <c r="L93" s="271"/>
      <c r="M93" s="184"/>
      <c r="N93" s="356"/>
      <c r="O93" s="224"/>
    </row>
    <row r="94" spans="4:15" ht="12.75">
      <c r="D94" s="199"/>
      <c r="E94" s="199"/>
      <c r="F94" s="199"/>
      <c r="G94" s="223"/>
      <c r="H94" s="223"/>
      <c r="I94" s="223"/>
      <c r="J94" s="184"/>
      <c r="K94" s="184"/>
      <c r="L94" s="271"/>
      <c r="M94" s="184"/>
      <c r="N94" s="356"/>
      <c r="O94" s="224"/>
    </row>
    <row r="95" spans="4:15" ht="12.75">
      <c r="D95" s="199"/>
      <c r="E95" s="199"/>
      <c r="F95" s="199"/>
      <c r="G95" s="223"/>
      <c r="H95" s="223"/>
      <c r="I95" s="223"/>
      <c r="J95" s="184"/>
      <c r="K95" s="184"/>
      <c r="L95" s="271"/>
      <c r="M95" s="184"/>
      <c r="N95" s="356"/>
      <c r="O95" s="224"/>
    </row>
    <row r="96" spans="4:15" ht="12.75">
      <c r="D96" s="199"/>
      <c r="E96" s="199"/>
      <c r="F96" s="199"/>
      <c r="G96" s="223"/>
      <c r="H96" s="223"/>
      <c r="I96" s="223"/>
      <c r="J96" s="184"/>
      <c r="K96" s="184"/>
      <c r="L96" s="271"/>
      <c r="M96" s="184"/>
      <c r="N96" s="356"/>
      <c r="O96" s="224"/>
    </row>
    <row r="97" spans="4:15" ht="12.75">
      <c r="D97" s="199"/>
      <c r="E97" s="199"/>
      <c r="F97" s="199"/>
      <c r="G97" s="223"/>
      <c r="H97" s="223"/>
      <c r="I97" s="223"/>
      <c r="J97" s="184"/>
      <c r="K97" s="184"/>
      <c r="L97" s="271"/>
      <c r="M97" s="184"/>
      <c r="N97" s="356"/>
      <c r="O97" s="224"/>
    </row>
    <row r="98" spans="4:15" ht="12.75">
      <c r="D98" s="199"/>
      <c r="E98" s="199"/>
      <c r="F98" s="199"/>
      <c r="G98" s="223"/>
      <c r="H98" s="223"/>
      <c r="I98" s="223"/>
      <c r="J98" s="184"/>
      <c r="K98" s="184"/>
      <c r="L98" s="271"/>
      <c r="M98" s="184"/>
      <c r="N98" s="356"/>
      <c r="O98" s="224"/>
    </row>
    <row r="99" spans="4:15" ht="12.75">
      <c r="D99" s="199"/>
      <c r="E99" s="199"/>
      <c r="F99" s="199"/>
      <c r="G99" s="223"/>
      <c r="H99" s="223"/>
      <c r="I99" s="223"/>
      <c r="J99" s="184"/>
      <c r="K99" s="184"/>
      <c r="L99" s="271"/>
      <c r="M99" s="184"/>
      <c r="N99" s="356"/>
      <c r="O99" s="224"/>
    </row>
    <row r="100" spans="4:15" ht="12.75">
      <c r="D100" s="199"/>
      <c r="E100" s="199"/>
      <c r="F100" s="199"/>
      <c r="G100" s="223"/>
      <c r="H100" s="223"/>
      <c r="I100" s="223"/>
      <c r="J100" s="184"/>
      <c r="K100" s="184"/>
      <c r="L100" s="271"/>
      <c r="M100" s="184"/>
      <c r="N100" s="356"/>
      <c r="O100" s="224"/>
    </row>
    <row r="101" spans="4:15" ht="12.75">
      <c r="D101" s="199"/>
      <c r="E101" s="199"/>
      <c r="F101" s="199"/>
      <c r="G101" s="223"/>
      <c r="H101" s="223"/>
      <c r="I101" s="223"/>
      <c r="J101" s="184"/>
      <c r="K101" s="184"/>
      <c r="L101" s="271"/>
      <c r="M101" s="184"/>
      <c r="N101" s="356"/>
      <c r="O101" s="224"/>
    </row>
    <row r="102" spans="4:15" ht="12.75">
      <c r="D102" s="199"/>
      <c r="E102" s="199"/>
      <c r="F102" s="199"/>
      <c r="G102" s="223"/>
      <c r="H102" s="223"/>
      <c r="I102" s="223"/>
      <c r="J102" s="184"/>
      <c r="K102" s="184"/>
      <c r="L102" s="271"/>
      <c r="M102" s="184"/>
      <c r="N102" s="356"/>
      <c r="O102" s="224"/>
    </row>
    <row r="103" spans="4:15" ht="12.75">
      <c r="D103" s="199"/>
      <c r="E103" s="199"/>
      <c r="F103" s="199"/>
      <c r="G103" s="223"/>
      <c r="H103" s="223"/>
      <c r="I103" s="223"/>
      <c r="J103" s="184"/>
      <c r="K103" s="184"/>
      <c r="L103" s="271"/>
      <c r="M103" s="184"/>
      <c r="N103" s="356"/>
      <c r="O103" s="224"/>
    </row>
    <row r="104" spans="4:15" ht="12.75">
      <c r="D104" s="199"/>
      <c r="E104" s="199"/>
      <c r="F104" s="199"/>
      <c r="G104" s="223"/>
      <c r="H104" s="223"/>
      <c r="I104" s="223"/>
      <c r="J104" s="184"/>
      <c r="K104" s="184"/>
      <c r="L104" s="271"/>
      <c r="M104" s="184"/>
      <c r="N104" s="356"/>
      <c r="O104" s="224"/>
    </row>
    <row r="105" spans="4:15" ht="12.75">
      <c r="D105" s="199"/>
      <c r="E105" s="199"/>
      <c r="F105" s="199"/>
      <c r="G105" s="223"/>
      <c r="H105" s="223"/>
      <c r="I105" s="223"/>
      <c r="J105" s="184"/>
      <c r="K105" s="184"/>
      <c r="L105" s="271"/>
      <c r="M105" s="184"/>
      <c r="N105" s="356"/>
      <c r="O105" s="224"/>
    </row>
    <row r="106" spans="4:15" ht="12.75">
      <c r="D106" s="199"/>
      <c r="E106" s="199"/>
      <c r="F106" s="199"/>
      <c r="G106" s="223"/>
      <c r="H106" s="223"/>
      <c r="I106" s="223"/>
      <c r="J106" s="184"/>
      <c r="K106" s="184"/>
      <c r="L106" s="271"/>
      <c r="M106" s="184"/>
      <c r="N106" s="356"/>
      <c r="O106" s="224"/>
    </row>
    <row r="107" spans="4:15" ht="12.75">
      <c r="D107" s="199"/>
      <c r="E107" s="199"/>
      <c r="F107" s="199"/>
      <c r="G107" s="223"/>
      <c r="H107" s="223"/>
      <c r="I107" s="223"/>
      <c r="J107" s="184"/>
      <c r="K107" s="184"/>
      <c r="L107" s="271"/>
      <c r="M107" s="184"/>
      <c r="N107" s="356"/>
      <c r="O107" s="224"/>
    </row>
    <row r="108" spans="4:15" ht="12.75">
      <c r="D108" s="199"/>
      <c r="E108" s="199"/>
      <c r="F108" s="199"/>
      <c r="G108" s="223"/>
      <c r="H108" s="223"/>
      <c r="I108" s="223"/>
      <c r="J108" s="184"/>
      <c r="K108" s="184"/>
      <c r="L108" s="271"/>
      <c r="M108" s="184"/>
      <c r="N108" s="356"/>
      <c r="O108" s="224"/>
    </row>
    <row r="109" spans="4:15" ht="12.75">
      <c r="D109" s="199"/>
      <c r="E109" s="199"/>
      <c r="F109" s="199"/>
      <c r="G109" s="223"/>
      <c r="H109" s="223"/>
      <c r="I109" s="223"/>
      <c r="J109" s="184"/>
      <c r="K109" s="184"/>
      <c r="L109" s="271"/>
      <c r="M109" s="184"/>
      <c r="N109" s="356"/>
      <c r="O109" s="224"/>
    </row>
    <row r="110" spans="4:15" ht="12.75">
      <c r="D110" s="199"/>
      <c r="E110" s="199"/>
      <c r="F110" s="199"/>
      <c r="G110" s="223"/>
      <c r="H110" s="223"/>
      <c r="I110" s="223"/>
      <c r="J110" s="184"/>
      <c r="K110" s="184"/>
      <c r="L110" s="271"/>
      <c r="M110" s="184"/>
      <c r="N110" s="356"/>
      <c r="O110" s="224"/>
    </row>
    <row r="111" spans="4:15" ht="12.75">
      <c r="D111" s="199"/>
      <c r="E111" s="199"/>
      <c r="F111" s="199"/>
      <c r="G111" s="223"/>
      <c r="H111" s="223"/>
      <c r="I111" s="223"/>
      <c r="J111" s="184"/>
      <c r="K111" s="184"/>
      <c r="L111" s="271"/>
      <c r="M111" s="184"/>
      <c r="N111" s="356"/>
      <c r="O111" s="224"/>
    </row>
    <row r="112" spans="4:15" ht="12.75">
      <c r="D112" s="199"/>
      <c r="E112" s="199"/>
      <c r="F112" s="199"/>
      <c r="G112" s="223"/>
      <c r="H112" s="223"/>
      <c r="I112" s="223"/>
      <c r="J112" s="184"/>
      <c r="K112" s="184"/>
      <c r="L112" s="271"/>
      <c r="M112" s="184"/>
      <c r="N112" s="356"/>
      <c r="O112" s="224"/>
    </row>
    <row r="113" spans="4:15" ht="12.75">
      <c r="D113" s="199"/>
      <c r="E113" s="199"/>
      <c r="F113" s="199"/>
      <c r="G113" s="223"/>
      <c r="H113" s="223"/>
      <c r="I113" s="223"/>
      <c r="J113" s="184"/>
      <c r="K113" s="184"/>
      <c r="L113" s="271"/>
      <c r="M113" s="184"/>
      <c r="N113" s="356"/>
      <c r="O113" s="224"/>
    </row>
    <row r="114" spans="4:15" ht="12.75">
      <c r="D114" s="199"/>
      <c r="E114" s="199"/>
      <c r="F114" s="199"/>
      <c r="G114" s="223"/>
      <c r="H114" s="223"/>
      <c r="I114" s="223"/>
      <c r="J114" s="184"/>
      <c r="K114" s="184"/>
      <c r="L114" s="271"/>
      <c r="M114" s="184"/>
      <c r="N114" s="356"/>
      <c r="O114" s="224"/>
    </row>
    <row r="115" spans="4:15" ht="12.75">
      <c r="D115" s="199"/>
      <c r="E115" s="199"/>
      <c r="F115" s="199"/>
      <c r="G115" s="223"/>
      <c r="H115" s="223"/>
      <c r="I115" s="223"/>
      <c r="J115" s="184"/>
      <c r="K115" s="184"/>
      <c r="L115" s="271"/>
      <c r="M115" s="184"/>
      <c r="N115" s="356"/>
      <c r="O115" s="224"/>
    </row>
    <row r="116" spans="4:15" ht="12.75">
      <c r="D116" s="199"/>
      <c r="E116" s="199"/>
      <c r="F116" s="199"/>
      <c r="G116" s="223"/>
      <c r="H116" s="223"/>
      <c r="I116" s="223"/>
      <c r="J116" s="184"/>
      <c r="K116" s="184"/>
      <c r="L116" s="271"/>
      <c r="M116" s="184"/>
      <c r="N116" s="356"/>
      <c r="O116" s="224"/>
    </row>
    <row r="117" spans="4:15" ht="12.75">
      <c r="D117" s="199"/>
      <c r="E117" s="199"/>
      <c r="F117" s="199"/>
      <c r="G117" s="223"/>
      <c r="H117" s="223"/>
      <c r="I117" s="223"/>
      <c r="J117" s="184"/>
      <c r="K117" s="184"/>
      <c r="L117" s="271"/>
      <c r="M117" s="184"/>
      <c r="N117" s="356"/>
      <c r="O117" s="224"/>
    </row>
    <row r="118" spans="4:15" ht="12.75">
      <c r="D118" s="199"/>
      <c r="E118" s="199"/>
      <c r="F118" s="199"/>
      <c r="G118" s="223"/>
      <c r="H118" s="223"/>
      <c r="I118" s="223"/>
      <c r="J118" s="184"/>
      <c r="K118" s="184"/>
      <c r="L118" s="271"/>
      <c r="M118" s="184"/>
      <c r="N118" s="356"/>
      <c r="O118" s="224"/>
    </row>
    <row r="119" spans="4:15" ht="12.75">
      <c r="D119" s="199"/>
      <c r="E119" s="199"/>
      <c r="F119" s="199"/>
      <c r="G119" s="223"/>
      <c r="H119" s="223"/>
      <c r="I119" s="223"/>
      <c r="J119" s="184"/>
      <c r="K119" s="184"/>
      <c r="L119" s="271"/>
      <c r="M119" s="184"/>
      <c r="N119" s="356"/>
      <c r="O119" s="224"/>
    </row>
    <row r="120" spans="4:15" ht="12.75">
      <c r="D120" s="199"/>
      <c r="E120" s="199"/>
      <c r="F120" s="199"/>
      <c r="G120" s="223"/>
      <c r="H120" s="223"/>
      <c r="I120" s="223"/>
      <c r="J120" s="184"/>
      <c r="K120" s="184"/>
      <c r="L120" s="271"/>
      <c r="M120" s="184"/>
      <c r="N120" s="356"/>
      <c r="O120" s="224"/>
    </row>
    <row r="121" spans="4:15" ht="12.75">
      <c r="D121" s="199"/>
      <c r="E121" s="199"/>
      <c r="F121" s="199"/>
      <c r="G121" s="223"/>
      <c r="H121" s="223"/>
      <c r="I121" s="223"/>
      <c r="J121" s="184"/>
      <c r="K121" s="184"/>
      <c r="L121" s="271"/>
      <c r="M121" s="184"/>
      <c r="N121" s="356"/>
      <c r="O121" s="224"/>
    </row>
    <row r="122" spans="4:15" ht="12.75">
      <c r="D122" s="199"/>
      <c r="E122" s="199"/>
      <c r="F122" s="199"/>
      <c r="G122" s="223"/>
      <c r="H122" s="223"/>
      <c r="I122" s="223"/>
      <c r="J122" s="184"/>
      <c r="K122" s="184"/>
      <c r="L122" s="271"/>
      <c r="M122" s="184"/>
      <c r="N122" s="356"/>
      <c r="O122" s="224"/>
    </row>
    <row r="123" spans="4:15" ht="12.75">
      <c r="D123" s="199"/>
      <c r="E123" s="199"/>
      <c r="F123" s="199"/>
      <c r="G123" s="223"/>
      <c r="H123" s="223"/>
      <c r="I123" s="223"/>
      <c r="J123" s="184"/>
      <c r="K123" s="184"/>
      <c r="L123" s="271"/>
      <c r="M123" s="184"/>
      <c r="N123" s="356"/>
      <c r="O123" s="224"/>
    </row>
    <row r="124" spans="4:15" ht="12.75">
      <c r="D124" s="199"/>
      <c r="E124" s="199"/>
      <c r="F124" s="199"/>
      <c r="G124" s="223"/>
      <c r="H124" s="223"/>
      <c r="I124" s="223"/>
      <c r="J124" s="184"/>
      <c r="K124" s="184"/>
      <c r="L124" s="271"/>
      <c r="M124" s="184"/>
      <c r="N124" s="356"/>
      <c r="O124" s="224"/>
    </row>
    <row r="125" spans="4:15" ht="12.75">
      <c r="D125" s="199"/>
      <c r="E125" s="199"/>
      <c r="F125" s="199"/>
      <c r="G125" s="223"/>
      <c r="H125" s="223"/>
      <c r="I125" s="223"/>
      <c r="J125" s="184"/>
      <c r="K125" s="184"/>
      <c r="L125" s="271"/>
      <c r="M125" s="184"/>
      <c r="N125" s="356"/>
      <c r="O125" s="224"/>
    </row>
    <row r="126" spans="4:15" ht="12.75">
      <c r="D126" s="199"/>
      <c r="E126" s="199"/>
      <c r="F126" s="199"/>
      <c r="G126" s="223"/>
      <c r="H126" s="223"/>
      <c r="I126" s="223"/>
      <c r="J126" s="184"/>
      <c r="K126" s="184"/>
      <c r="L126" s="271"/>
      <c r="M126" s="184"/>
      <c r="N126" s="356"/>
      <c r="O126" s="224"/>
    </row>
    <row r="127" spans="4:15" ht="12.75">
      <c r="D127" s="199"/>
      <c r="E127" s="199"/>
      <c r="F127" s="199"/>
      <c r="G127" s="223"/>
      <c r="H127" s="223"/>
      <c r="I127" s="223"/>
      <c r="J127" s="184"/>
      <c r="K127" s="184"/>
      <c r="L127" s="271"/>
      <c r="M127" s="184"/>
      <c r="N127" s="356"/>
      <c r="O127" s="224"/>
    </row>
    <row r="128" spans="4:15" ht="12.75">
      <c r="D128" s="199"/>
      <c r="E128" s="199"/>
      <c r="F128" s="199"/>
      <c r="G128" s="223"/>
      <c r="H128" s="223"/>
      <c r="I128" s="223"/>
      <c r="J128" s="184"/>
      <c r="K128" s="184"/>
      <c r="L128" s="271"/>
      <c r="M128" s="184"/>
      <c r="N128" s="356"/>
      <c r="O128" s="224"/>
    </row>
    <row r="129" spans="4:15" ht="12.75">
      <c r="D129" s="199"/>
      <c r="E129" s="199"/>
      <c r="F129" s="199"/>
      <c r="G129" s="223"/>
      <c r="H129" s="223"/>
      <c r="I129" s="223"/>
      <c r="J129" s="184"/>
      <c r="K129" s="184"/>
      <c r="L129" s="271"/>
      <c r="M129" s="184"/>
      <c r="N129" s="356"/>
      <c r="O129" s="224"/>
    </row>
    <row r="130" spans="4:15" ht="12.75">
      <c r="D130" s="199"/>
      <c r="E130" s="199"/>
      <c r="F130" s="199"/>
      <c r="G130" s="223"/>
      <c r="H130" s="223"/>
      <c r="I130" s="223"/>
      <c r="J130" s="184"/>
      <c r="K130" s="184"/>
      <c r="L130" s="271"/>
      <c r="M130" s="184"/>
      <c r="N130" s="356"/>
      <c r="O130" s="224"/>
    </row>
    <row r="131" spans="4:15" ht="12.75">
      <c r="D131" s="199"/>
      <c r="E131" s="199"/>
      <c r="F131" s="199"/>
      <c r="G131" s="223"/>
      <c r="H131" s="223"/>
      <c r="I131" s="223"/>
      <c r="J131" s="184"/>
      <c r="K131" s="184"/>
      <c r="L131" s="271"/>
      <c r="M131" s="184"/>
      <c r="N131" s="356"/>
      <c r="O131" s="224"/>
    </row>
    <row r="132" spans="4:15" ht="12.75">
      <c r="D132" s="199"/>
      <c r="E132" s="199"/>
      <c r="F132" s="199"/>
      <c r="G132" s="223"/>
      <c r="H132" s="223"/>
      <c r="I132" s="223"/>
      <c r="J132" s="184"/>
      <c r="K132" s="184"/>
      <c r="L132" s="271"/>
      <c r="M132" s="184"/>
      <c r="N132" s="356"/>
      <c r="O132" s="224"/>
    </row>
    <row r="133" spans="4:15" ht="12.75">
      <c r="D133" s="199"/>
      <c r="E133" s="199"/>
      <c r="F133" s="199"/>
      <c r="G133" s="223"/>
      <c r="H133" s="223"/>
      <c r="I133" s="223"/>
      <c r="J133" s="184"/>
      <c r="K133" s="184"/>
      <c r="L133" s="271"/>
      <c r="M133" s="184"/>
      <c r="N133" s="356"/>
      <c r="O133" s="224"/>
    </row>
    <row r="134" spans="4:15" ht="12.75">
      <c r="D134" s="199"/>
      <c r="E134" s="199"/>
      <c r="F134" s="199"/>
      <c r="G134" s="223"/>
      <c r="H134" s="223"/>
      <c r="I134" s="223"/>
      <c r="J134" s="184"/>
      <c r="K134" s="184"/>
      <c r="L134" s="271"/>
      <c r="M134" s="184"/>
      <c r="N134" s="356"/>
      <c r="O134" s="224"/>
    </row>
    <row r="135" spans="4:15" ht="12.75">
      <c r="D135" s="199"/>
      <c r="E135" s="199"/>
      <c r="F135" s="199"/>
      <c r="G135" s="223"/>
      <c r="H135" s="223"/>
      <c r="I135" s="223"/>
      <c r="J135" s="184"/>
      <c r="K135" s="184"/>
      <c r="L135" s="271"/>
      <c r="M135" s="184"/>
      <c r="N135" s="356"/>
      <c r="O135" s="224"/>
    </row>
    <row r="136" spans="4:15" ht="12.75">
      <c r="D136" s="199"/>
      <c r="E136" s="199"/>
      <c r="F136" s="199"/>
      <c r="G136" s="223"/>
      <c r="H136" s="223"/>
      <c r="I136" s="223"/>
      <c r="J136" s="184"/>
      <c r="K136" s="184"/>
      <c r="L136" s="271"/>
      <c r="M136" s="184"/>
      <c r="N136" s="356"/>
      <c r="O136" s="224"/>
    </row>
    <row r="137" spans="4:15" ht="12.75">
      <c r="D137" s="199"/>
      <c r="E137" s="199"/>
      <c r="F137" s="199"/>
      <c r="G137" s="223"/>
      <c r="H137" s="223"/>
      <c r="I137" s="223"/>
      <c r="J137" s="184"/>
      <c r="K137" s="184"/>
      <c r="L137" s="271"/>
      <c r="M137" s="184"/>
      <c r="N137" s="356"/>
      <c r="O137" s="224"/>
    </row>
    <row r="138" spans="4:15" ht="12.75">
      <c r="D138" s="199"/>
      <c r="E138" s="199"/>
      <c r="F138" s="199"/>
      <c r="G138" s="223"/>
      <c r="H138" s="223"/>
      <c r="I138" s="223"/>
      <c r="J138" s="184"/>
      <c r="K138" s="184"/>
      <c r="L138" s="271"/>
      <c r="M138" s="184"/>
      <c r="N138" s="356"/>
      <c r="O138" s="224"/>
    </row>
    <row r="139" spans="4:15" ht="12.75">
      <c r="D139" s="199"/>
      <c r="E139" s="199"/>
      <c r="F139" s="199"/>
      <c r="G139" s="223"/>
      <c r="H139" s="223"/>
      <c r="I139" s="223"/>
      <c r="J139" s="184"/>
      <c r="K139" s="184"/>
      <c r="L139" s="271"/>
      <c r="M139" s="184"/>
      <c r="N139" s="356"/>
      <c r="O139" s="224"/>
    </row>
    <row r="140" spans="4:15" ht="12.75">
      <c r="D140" s="199"/>
      <c r="E140" s="199"/>
      <c r="F140" s="199"/>
      <c r="G140" s="223"/>
      <c r="H140" s="223"/>
      <c r="I140" s="223"/>
      <c r="J140" s="184"/>
      <c r="K140" s="184"/>
      <c r="L140" s="271"/>
      <c r="M140" s="184"/>
      <c r="N140" s="356"/>
      <c r="O140" s="224"/>
    </row>
    <row r="141" spans="4:15" ht="12.75">
      <c r="D141" s="199"/>
      <c r="E141" s="199"/>
      <c r="F141" s="199"/>
      <c r="G141" s="223"/>
      <c r="H141" s="223"/>
      <c r="I141" s="223"/>
      <c r="J141" s="184"/>
      <c r="K141" s="184"/>
      <c r="L141" s="271"/>
      <c r="M141" s="184"/>
      <c r="N141" s="356"/>
      <c r="O141" s="224"/>
    </row>
    <row r="142" spans="4:15" ht="12.75">
      <c r="D142" s="199"/>
      <c r="E142" s="199"/>
      <c r="F142" s="199"/>
      <c r="G142" s="223"/>
      <c r="H142" s="223"/>
      <c r="I142" s="223"/>
      <c r="J142" s="184"/>
      <c r="K142" s="184"/>
      <c r="L142" s="271"/>
      <c r="M142" s="184"/>
      <c r="N142" s="356"/>
      <c r="O142" s="224"/>
    </row>
    <row r="143" spans="4:15" ht="12.75">
      <c r="D143" s="199"/>
      <c r="E143" s="199"/>
      <c r="F143" s="199"/>
      <c r="G143" s="223"/>
      <c r="H143" s="223"/>
      <c r="I143" s="223"/>
      <c r="J143" s="184"/>
      <c r="K143" s="184"/>
      <c r="L143" s="271"/>
      <c r="M143" s="184"/>
      <c r="N143" s="356"/>
      <c r="O143" s="224"/>
    </row>
    <row r="144" spans="4:15" ht="12.75">
      <c r="D144" s="199"/>
      <c r="E144" s="199"/>
      <c r="F144" s="199"/>
      <c r="G144" s="223"/>
      <c r="H144" s="223"/>
      <c r="I144" s="223"/>
      <c r="J144" s="184"/>
      <c r="K144" s="184"/>
      <c r="L144" s="271"/>
      <c r="M144" s="184"/>
      <c r="N144" s="356"/>
      <c r="O144" s="224"/>
    </row>
    <row r="145" spans="4:15" ht="12.75">
      <c r="D145" s="199"/>
      <c r="E145" s="199"/>
      <c r="F145" s="199"/>
      <c r="G145" s="223"/>
      <c r="H145" s="223"/>
      <c r="I145" s="223"/>
      <c r="J145" s="184"/>
      <c r="K145" s="184"/>
      <c r="L145" s="271"/>
      <c r="M145" s="184"/>
      <c r="N145" s="356"/>
      <c r="O145" s="224"/>
    </row>
    <row r="146" spans="4:15" ht="12.75">
      <c r="D146" s="199"/>
      <c r="E146" s="199"/>
      <c r="F146" s="199"/>
      <c r="G146" s="223"/>
      <c r="H146" s="223"/>
      <c r="I146" s="223"/>
      <c r="J146" s="184"/>
      <c r="K146" s="184"/>
      <c r="L146" s="271"/>
      <c r="M146" s="184"/>
      <c r="N146" s="356"/>
      <c r="O146" s="224"/>
    </row>
    <row r="147" spans="4:15" ht="12.75">
      <c r="D147" s="199"/>
      <c r="E147" s="199"/>
      <c r="F147" s="199"/>
      <c r="G147" s="223"/>
      <c r="H147" s="223"/>
      <c r="I147" s="223"/>
      <c r="J147" s="184"/>
      <c r="K147" s="184"/>
      <c r="L147" s="271"/>
      <c r="M147" s="184"/>
      <c r="N147" s="356"/>
      <c r="O147" s="224"/>
    </row>
    <row r="148" spans="4:15" ht="12.75">
      <c r="D148" s="199"/>
      <c r="E148" s="199"/>
      <c r="F148" s="199"/>
      <c r="G148" s="223"/>
      <c r="H148" s="223"/>
      <c r="I148" s="223"/>
      <c r="J148" s="184"/>
      <c r="K148" s="184"/>
      <c r="L148" s="271"/>
      <c r="M148" s="184"/>
      <c r="N148" s="356"/>
      <c r="O148" s="224"/>
    </row>
    <row r="149" spans="4:15" ht="12.75">
      <c r="D149" s="199"/>
      <c r="E149" s="199"/>
      <c r="F149" s="199"/>
      <c r="G149" s="223"/>
      <c r="H149" s="223"/>
      <c r="I149" s="223"/>
      <c r="J149" s="184"/>
      <c r="K149" s="184"/>
      <c r="L149" s="271"/>
      <c r="M149" s="184"/>
      <c r="N149" s="356"/>
      <c r="O149" s="224"/>
    </row>
    <row r="150" spans="4:15" ht="12.75">
      <c r="D150" s="199"/>
      <c r="E150" s="199"/>
      <c r="F150" s="199"/>
      <c r="G150" s="223"/>
      <c r="H150" s="223"/>
      <c r="I150" s="223"/>
      <c r="J150" s="184"/>
      <c r="K150" s="184"/>
      <c r="L150" s="271"/>
      <c r="M150" s="184"/>
      <c r="N150" s="356"/>
      <c r="O150" s="224"/>
    </row>
    <row r="151" spans="4:15" ht="12.75">
      <c r="D151" s="199"/>
      <c r="E151" s="199"/>
      <c r="F151" s="199"/>
      <c r="G151" s="223"/>
      <c r="H151" s="223"/>
      <c r="I151" s="223"/>
      <c r="J151" s="184"/>
      <c r="K151" s="184"/>
      <c r="L151" s="271"/>
      <c r="M151" s="184"/>
      <c r="N151" s="356"/>
      <c r="O151" s="224"/>
    </row>
    <row r="152" spans="4:15" ht="12.75">
      <c r="D152" s="199"/>
      <c r="E152" s="199"/>
      <c r="F152" s="199"/>
      <c r="G152" s="223"/>
      <c r="H152" s="223"/>
      <c r="I152" s="223"/>
      <c r="J152" s="184"/>
      <c r="K152" s="184"/>
      <c r="L152" s="271"/>
      <c r="M152" s="184"/>
      <c r="N152" s="356"/>
      <c r="O152" s="224"/>
    </row>
    <row r="153" spans="4:15" ht="12.75">
      <c r="D153" s="199"/>
      <c r="E153" s="199"/>
      <c r="F153" s="199"/>
      <c r="G153" s="223"/>
      <c r="H153" s="223"/>
      <c r="I153" s="223"/>
      <c r="J153" s="184"/>
      <c r="K153" s="184"/>
      <c r="L153" s="271"/>
      <c r="M153" s="184"/>
      <c r="N153" s="356"/>
      <c r="O153" s="224"/>
    </row>
    <row r="154" spans="4:15" ht="12.75">
      <c r="D154" s="199"/>
      <c r="E154" s="199"/>
      <c r="F154" s="199"/>
      <c r="G154" s="223"/>
      <c r="H154" s="223"/>
      <c r="I154" s="223"/>
      <c r="J154" s="184"/>
      <c r="K154" s="184"/>
      <c r="L154" s="271"/>
      <c r="M154" s="184"/>
      <c r="N154" s="356"/>
      <c r="O154" s="224"/>
    </row>
    <row r="155" spans="4:15" ht="12.75">
      <c r="D155" s="199"/>
      <c r="E155" s="199"/>
      <c r="F155" s="199"/>
      <c r="G155" s="223"/>
      <c r="H155" s="223"/>
      <c r="I155" s="223"/>
      <c r="J155" s="184"/>
      <c r="K155" s="184"/>
      <c r="L155" s="271"/>
      <c r="M155" s="184"/>
      <c r="N155" s="356"/>
      <c r="O155" s="224"/>
    </row>
    <row r="156" spans="4:15" ht="12.75">
      <c r="D156" s="199"/>
      <c r="E156" s="199"/>
      <c r="F156" s="199"/>
      <c r="G156" s="223"/>
      <c r="H156" s="223"/>
      <c r="I156" s="223"/>
      <c r="J156" s="184"/>
      <c r="K156" s="184"/>
      <c r="L156" s="271"/>
      <c r="M156" s="184"/>
      <c r="N156" s="356"/>
      <c r="O156" s="224"/>
    </row>
    <row r="157" spans="4:15" ht="12.75">
      <c r="D157" s="199"/>
      <c r="E157" s="199"/>
      <c r="F157" s="199"/>
      <c r="G157" s="223"/>
      <c r="H157" s="223"/>
      <c r="I157" s="223"/>
      <c r="J157" s="184"/>
      <c r="K157" s="184"/>
      <c r="L157" s="271"/>
      <c r="M157" s="184"/>
      <c r="N157" s="356"/>
      <c r="O157" s="224"/>
    </row>
    <row r="158" spans="4:15" ht="12.75">
      <c r="D158" s="199"/>
      <c r="E158" s="199"/>
      <c r="F158" s="199"/>
      <c r="G158" s="223"/>
      <c r="H158" s="223"/>
      <c r="I158" s="223"/>
      <c r="J158" s="184"/>
      <c r="K158" s="184"/>
      <c r="L158" s="271"/>
      <c r="M158" s="184"/>
      <c r="N158" s="356"/>
      <c r="O158" s="224"/>
    </row>
    <row r="159" spans="4:15" ht="12.75">
      <c r="D159" s="199"/>
      <c r="E159" s="199"/>
      <c r="F159" s="199"/>
      <c r="G159" s="223"/>
      <c r="H159" s="223"/>
      <c r="I159" s="223"/>
      <c r="J159" s="184"/>
      <c r="K159" s="184"/>
      <c r="L159" s="271"/>
      <c r="M159" s="184"/>
      <c r="N159" s="356"/>
      <c r="O159" s="224"/>
    </row>
    <row r="160" spans="4:15" ht="12.75">
      <c r="D160" s="199"/>
      <c r="E160" s="199"/>
      <c r="F160" s="199"/>
      <c r="G160" s="223"/>
      <c r="H160" s="223"/>
      <c r="I160" s="223"/>
      <c r="J160" s="184"/>
      <c r="K160" s="184"/>
      <c r="L160" s="271"/>
      <c r="M160" s="184"/>
      <c r="N160" s="356"/>
      <c r="O160" s="224"/>
    </row>
    <row r="161" spans="4:15" ht="12.75">
      <c r="D161" s="199"/>
      <c r="E161" s="199"/>
      <c r="F161" s="199"/>
      <c r="G161" s="223"/>
      <c r="H161" s="223"/>
      <c r="I161" s="223"/>
      <c r="J161" s="184"/>
      <c r="K161" s="184"/>
      <c r="L161" s="271"/>
      <c r="M161" s="184"/>
      <c r="N161" s="356"/>
      <c r="O161" s="224"/>
    </row>
    <row r="162" spans="4:15" ht="12.75">
      <c r="D162" s="199"/>
      <c r="E162" s="199"/>
      <c r="F162" s="199"/>
      <c r="G162" s="223"/>
      <c r="H162" s="223"/>
      <c r="I162" s="223"/>
      <c r="J162" s="184"/>
      <c r="K162" s="184"/>
      <c r="L162" s="271"/>
      <c r="M162" s="184"/>
      <c r="N162" s="356"/>
      <c r="O162" s="224"/>
    </row>
    <row r="163" spans="4:15" ht="12.75">
      <c r="D163" s="199"/>
      <c r="E163" s="199"/>
      <c r="F163" s="199"/>
      <c r="G163" s="223"/>
      <c r="H163" s="223"/>
      <c r="I163" s="223"/>
      <c r="J163" s="184"/>
      <c r="K163" s="184"/>
      <c r="L163" s="271"/>
      <c r="M163" s="184"/>
      <c r="N163" s="356"/>
      <c r="O163" s="224"/>
    </row>
    <row r="164" spans="4:15" ht="12.75">
      <c r="D164" s="199"/>
      <c r="E164" s="199"/>
      <c r="F164" s="199"/>
      <c r="G164" s="223"/>
      <c r="H164" s="223"/>
      <c r="I164" s="223"/>
      <c r="J164" s="184"/>
      <c r="K164" s="184"/>
      <c r="L164" s="271"/>
      <c r="M164" s="184"/>
      <c r="N164" s="356"/>
      <c r="O164" s="224"/>
    </row>
    <row r="165" spans="4:15" ht="12.75">
      <c r="D165" s="199"/>
      <c r="E165" s="199"/>
      <c r="F165" s="199"/>
      <c r="G165" s="223"/>
      <c r="H165" s="223"/>
      <c r="I165" s="223"/>
      <c r="J165" s="184"/>
      <c r="K165" s="184"/>
      <c r="L165" s="271"/>
      <c r="M165" s="184"/>
      <c r="N165" s="356"/>
      <c r="O165" s="224"/>
    </row>
    <row r="166" spans="4:15" ht="12.75">
      <c r="D166" s="199"/>
      <c r="E166" s="199"/>
      <c r="F166" s="199"/>
      <c r="G166" s="223"/>
      <c r="H166" s="223"/>
      <c r="I166" s="223"/>
      <c r="J166" s="184"/>
      <c r="K166" s="184"/>
      <c r="L166" s="271"/>
      <c r="M166" s="184"/>
      <c r="N166" s="356"/>
      <c r="O166" s="224"/>
    </row>
    <row r="167" spans="4:15" ht="12.75">
      <c r="D167" s="199"/>
      <c r="E167" s="199"/>
      <c r="F167" s="199"/>
      <c r="G167" s="223"/>
      <c r="H167" s="223"/>
      <c r="I167" s="223"/>
      <c r="J167" s="184"/>
      <c r="K167" s="184"/>
      <c r="L167" s="271"/>
      <c r="M167" s="184"/>
      <c r="N167" s="356"/>
      <c r="O167" s="224"/>
    </row>
    <row r="168" spans="4:15" ht="12.75">
      <c r="D168" s="199"/>
      <c r="E168" s="199"/>
      <c r="F168" s="199"/>
      <c r="G168" s="223"/>
      <c r="H168" s="223"/>
      <c r="I168" s="223"/>
      <c r="J168" s="184"/>
      <c r="K168" s="184"/>
      <c r="L168" s="271"/>
      <c r="M168" s="184"/>
      <c r="N168" s="356"/>
      <c r="O168" s="224"/>
    </row>
    <row r="169" spans="4:15" ht="12.75">
      <c r="D169" s="199"/>
      <c r="E169" s="199"/>
      <c r="F169" s="199"/>
      <c r="G169" s="223"/>
      <c r="H169" s="223"/>
      <c r="I169" s="223"/>
      <c r="J169" s="184"/>
      <c r="K169" s="184"/>
      <c r="L169" s="271"/>
      <c r="M169" s="184"/>
      <c r="N169" s="356"/>
      <c r="O169" s="224"/>
    </row>
    <row r="170" spans="4:15" ht="12.75">
      <c r="D170" s="199"/>
      <c r="E170" s="199"/>
      <c r="F170" s="199"/>
      <c r="G170" s="223"/>
      <c r="H170" s="223"/>
      <c r="I170" s="223"/>
      <c r="J170" s="184"/>
      <c r="K170" s="184"/>
      <c r="L170" s="271"/>
      <c r="M170" s="184"/>
      <c r="N170" s="356"/>
      <c r="O170" s="224"/>
    </row>
    <row r="171" spans="4:15" ht="12.75">
      <c r="D171" s="199"/>
      <c r="E171" s="199"/>
      <c r="F171" s="199"/>
      <c r="G171" s="223"/>
      <c r="H171" s="223"/>
      <c r="I171" s="223"/>
      <c r="J171" s="184"/>
      <c r="K171" s="184"/>
      <c r="L171" s="271"/>
      <c r="M171" s="184"/>
      <c r="N171" s="356"/>
      <c r="O171" s="224"/>
    </row>
    <row r="172" spans="4:15" ht="12.75">
      <c r="D172" s="199"/>
      <c r="E172" s="199"/>
      <c r="F172" s="199"/>
      <c r="G172" s="223"/>
      <c r="H172" s="223"/>
      <c r="I172" s="223"/>
      <c r="J172" s="184"/>
      <c r="K172" s="184"/>
      <c r="L172" s="271"/>
      <c r="M172" s="184"/>
      <c r="N172" s="356"/>
      <c r="O172" s="224"/>
    </row>
    <row r="173" spans="4:15" ht="12.75">
      <c r="D173" s="199"/>
      <c r="E173" s="199"/>
      <c r="F173" s="199"/>
      <c r="G173" s="223"/>
      <c r="H173" s="223"/>
      <c r="I173" s="223"/>
      <c r="J173" s="184"/>
      <c r="K173" s="184"/>
      <c r="L173" s="271"/>
      <c r="M173" s="184"/>
      <c r="N173" s="356"/>
      <c r="O173" s="224"/>
    </row>
    <row r="174" spans="4:15" ht="12.75">
      <c r="D174" s="199"/>
      <c r="E174" s="199"/>
      <c r="F174" s="199"/>
      <c r="G174" s="223"/>
      <c r="H174" s="223"/>
      <c r="I174" s="223"/>
      <c r="J174" s="184"/>
      <c r="K174" s="184"/>
      <c r="L174" s="271"/>
      <c r="M174" s="184"/>
      <c r="N174" s="356"/>
      <c r="O174" s="224"/>
    </row>
    <row r="175" spans="4:15" ht="12.75">
      <c r="D175" s="199"/>
      <c r="E175" s="199"/>
      <c r="F175" s="199"/>
      <c r="G175" s="223"/>
      <c r="H175" s="223"/>
      <c r="I175" s="223"/>
      <c r="J175" s="184"/>
      <c r="K175" s="184"/>
      <c r="L175" s="271"/>
      <c r="M175" s="184"/>
      <c r="N175" s="356"/>
      <c r="O175" s="224"/>
    </row>
    <row r="176" spans="4:15" ht="12.75">
      <c r="D176" s="199"/>
      <c r="E176" s="199"/>
      <c r="F176" s="199"/>
      <c r="G176" s="223"/>
      <c r="H176" s="223"/>
      <c r="I176" s="223"/>
      <c r="J176" s="184"/>
      <c r="K176" s="184"/>
      <c r="L176" s="271"/>
      <c r="M176" s="184"/>
      <c r="N176" s="356"/>
      <c r="O176" s="224"/>
    </row>
    <row r="177" spans="4:15" ht="12.75">
      <c r="D177" s="199"/>
      <c r="E177" s="199"/>
      <c r="F177" s="199"/>
      <c r="G177" s="223"/>
      <c r="H177" s="223"/>
      <c r="I177" s="223"/>
      <c r="J177" s="184"/>
      <c r="K177" s="184"/>
      <c r="L177" s="271"/>
      <c r="M177" s="184"/>
      <c r="N177" s="356"/>
      <c r="O177" s="224"/>
    </row>
    <row r="178" spans="4:15" ht="12.75">
      <c r="D178" s="199"/>
      <c r="E178" s="199"/>
      <c r="F178" s="199"/>
      <c r="G178" s="223"/>
      <c r="H178" s="223"/>
      <c r="I178" s="223"/>
      <c r="J178" s="184"/>
      <c r="K178" s="184"/>
      <c r="L178" s="271"/>
      <c r="M178" s="184"/>
      <c r="N178" s="356"/>
      <c r="O178" s="224"/>
    </row>
    <row r="179" spans="4:15" ht="12.75">
      <c r="D179" s="199"/>
      <c r="E179" s="199"/>
      <c r="F179" s="199"/>
      <c r="G179" s="223"/>
      <c r="H179" s="223"/>
      <c r="I179" s="223"/>
      <c r="J179" s="184"/>
      <c r="K179" s="184"/>
      <c r="L179" s="271"/>
      <c r="M179" s="184"/>
      <c r="N179" s="356"/>
      <c r="O179" s="224"/>
    </row>
    <row r="180" spans="4:15" ht="12.75">
      <c r="D180" s="199"/>
      <c r="E180" s="199"/>
      <c r="F180" s="199"/>
      <c r="G180" s="223"/>
      <c r="H180" s="223"/>
      <c r="I180" s="223"/>
      <c r="J180" s="184"/>
      <c r="K180" s="184"/>
      <c r="L180" s="271"/>
      <c r="M180" s="184"/>
      <c r="N180" s="356"/>
      <c r="O180" s="224"/>
    </row>
    <row r="181" spans="4:15" ht="12.75">
      <c r="D181" s="199"/>
      <c r="E181" s="199"/>
      <c r="F181" s="199"/>
      <c r="G181" s="223"/>
      <c r="H181" s="223"/>
      <c r="I181" s="223"/>
      <c r="J181" s="184"/>
      <c r="K181" s="184"/>
      <c r="L181" s="271"/>
      <c r="M181" s="184"/>
      <c r="N181" s="356"/>
      <c r="O181" s="224"/>
    </row>
    <row r="182" spans="4:15" ht="12.75">
      <c r="D182" s="199"/>
      <c r="E182" s="199"/>
      <c r="F182" s="199"/>
      <c r="G182" s="223"/>
      <c r="H182" s="223"/>
      <c r="I182" s="223"/>
      <c r="J182" s="184"/>
      <c r="K182" s="184"/>
      <c r="L182" s="271"/>
      <c r="M182" s="184"/>
      <c r="N182" s="356"/>
      <c r="O182" s="224"/>
    </row>
    <row r="183" spans="4:15" ht="12.75">
      <c r="D183" s="199"/>
      <c r="E183" s="199"/>
      <c r="F183" s="199"/>
      <c r="G183" s="223"/>
      <c r="H183" s="223"/>
      <c r="I183" s="223"/>
      <c r="J183" s="184"/>
      <c r="K183" s="184"/>
      <c r="L183" s="271"/>
      <c r="M183" s="184"/>
      <c r="N183" s="356"/>
      <c r="O183" s="224"/>
    </row>
    <row r="184" spans="4:15" ht="12.75">
      <c r="D184" s="199"/>
      <c r="E184" s="199"/>
      <c r="F184" s="199"/>
      <c r="G184" s="223"/>
      <c r="H184" s="223"/>
      <c r="I184" s="223"/>
      <c r="J184" s="184"/>
      <c r="K184" s="184"/>
      <c r="L184" s="271"/>
      <c r="M184" s="184"/>
      <c r="N184" s="356"/>
      <c r="O184" s="224"/>
    </row>
    <row r="185" spans="4:15" ht="12.75">
      <c r="D185" s="199"/>
      <c r="E185" s="199"/>
      <c r="F185" s="199"/>
      <c r="G185" s="223"/>
      <c r="H185" s="223"/>
      <c r="I185" s="223"/>
      <c r="J185" s="184"/>
      <c r="K185" s="184"/>
      <c r="L185" s="271"/>
      <c r="M185" s="184"/>
      <c r="N185" s="356"/>
      <c r="O185" s="224"/>
    </row>
    <row r="186" spans="4:15" ht="12.75">
      <c r="D186" s="199"/>
      <c r="E186" s="199"/>
      <c r="F186" s="199"/>
      <c r="G186" s="223"/>
      <c r="H186" s="223"/>
      <c r="I186" s="223"/>
      <c r="J186" s="184"/>
      <c r="K186" s="184"/>
      <c r="L186" s="271"/>
      <c r="M186" s="184"/>
      <c r="N186" s="356"/>
      <c r="O186" s="224"/>
    </row>
    <row r="187" spans="4:15" ht="12.75">
      <c r="D187" s="199"/>
      <c r="E187" s="199"/>
      <c r="F187" s="199"/>
      <c r="G187" s="223"/>
      <c r="H187" s="223"/>
      <c r="I187" s="223"/>
      <c r="J187" s="184"/>
      <c r="K187" s="184"/>
      <c r="L187" s="271"/>
      <c r="M187" s="184"/>
      <c r="N187" s="356"/>
      <c r="O187" s="224"/>
    </row>
    <row r="188" spans="4:15" ht="12.75">
      <c r="D188" s="199"/>
      <c r="E188" s="199"/>
      <c r="F188" s="199"/>
      <c r="G188" s="223"/>
      <c r="H188" s="223"/>
      <c r="I188" s="223"/>
      <c r="J188" s="184"/>
      <c r="K188" s="184"/>
      <c r="L188" s="271"/>
      <c r="M188" s="184"/>
      <c r="N188" s="356"/>
      <c r="O188" s="224"/>
    </row>
    <row r="189" spans="4:15" ht="12.75">
      <c r="D189" s="199"/>
      <c r="E189" s="199"/>
      <c r="F189" s="199"/>
      <c r="G189" s="223"/>
      <c r="H189" s="223"/>
      <c r="I189" s="223"/>
      <c r="J189" s="184"/>
      <c r="K189" s="184"/>
      <c r="L189" s="271"/>
      <c r="M189" s="184"/>
      <c r="N189" s="356"/>
      <c r="O189" s="224"/>
    </row>
    <row r="190" spans="4:15" ht="12.75">
      <c r="D190" s="199"/>
      <c r="E190" s="199"/>
      <c r="F190" s="199"/>
      <c r="G190" s="223"/>
      <c r="H190" s="223"/>
      <c r="I190" s="223"/>
      <c r="J190" s="184"/>
      <c r="K190" s="184"/>
      <c r="L190" s="271"/>
      <c r="M190" s="184"/>
      <c r="N190" s="356"/>
      <c r="O190" s="224"/>
    </row>
    <row r="191" spans="4:15" ht="12.75">
      <c r="D191" s="199"/>
      <c r="E191" s="199"/>
      <c r="F191" s="199"/>
      <c r="G191" s="223"/>
      <c r="H191" s="223"/>
      <c r="I191" s="223"/>
      <c r="J191" s="184"/>
      <c r="K191" s="184"/>
      <c r="L191" s="271"/>
      <c r="M191" s="184"/>
      <c r="N191" s="356"/>
      <c r="O191" s="224"/>
    </row>
    <row r="192" spans="4:15" ht="12.75">
      <c r="D192" s="199"/>
      <c r="E192" s="199"/>
      <c r="F192" s="199"/>
      <c r="G192" s="223"/>
      <c r="H192" s="223"/>
      <c r="I192" s="223"/>
      <c r="J192" s="184"/>
      <c r="K192" s="184"/>
      <c r="L192" s="271"/>
      <c r="M192" s="184"/>
      <c r="N192" s="356"/>
      <c r="O192" s="224"/>
    </row>
    <row r="193" spans="4:15" ht="12.75">
      <c r="D193" s="199"/>
      <c r="E193" s="199"/>
      <c r="F193" s="199"/>
      <c r="G193" s="223"/>
      <c r="H193" s="223"/>
      <c r="I193" s="223"/>
      <c r="J193" s="184"/>
      <c r="K193" s="184"/>
      <c r="L193" s="271"/>
      <c r="M193" s="184"/>
      <c r="N193" s="356"/>
      <c r="O193" s="224"/>
    </row>
    <row r="194" spans="4:15" ht="12.75">
      <c r="D194" s="199"/>
      <c r="E194" s="199"/>
      <c r="F194" s="199"/>
      <c r="G194" s="223"/>
      <c r="H194" s="223"/>
      <c r="I194" s="223"/>
      <c r="J194" s="184"/>
      <c r="K194" s="184"/>
      <c r="L194" s="271"/>
      <c r="M194" s="184"/>
      <c r="N194" s="356"/>
      <c r="O194" s="224"/>
    </row>
    <row r="195" spans="4:15" ht="12.75">
      <c r="D195" s="199"/>
      <c r="E195" s="199"/>
      <c r="F195" s="199"/>
      <c r="G195" s="223"/>
      <c r="H195" s="223"/>
      <c r="I195" s="223"/>
      <c r="J195" s="184"/>
      <c r="K195" s="184"/>
      <c r="L195" s="271"/>
      <c r="M195" s="184"/>
      <c r="N195" s="356"/>
      <c r="O195" s="224"/>
    </row>
    <row r="196" spans="4:15" ht="12.75">
      <c r="D196" s="199"/>
      <c r="E196" s="199"/>
      <c r="F196" s="199"/>
      <c r="G196" s="223"/>
      <c r="H196" s="223"/>
      <c r="I196" s="223"/>
      <c r="J196" s="184"/>
      <c r="K196" s="184"/>
      <c r="L196" s="271"/>
      <c r="M196" s="184"/>
      <c r="N196" s="356"/>
      <c r="O196" s="224"/>
    </row>
    <row r="197" spans="4:15" ht="12.75">
      <c r="D197" s="199"/>
      <c r="E197" s="199"/>
      <c r="F197" s="199"/>
      <c r="G197" s="223"/>
      <c r="H197" s="223"/>
      <c r="I197" s="223"/>
      <c r="J197" s="184"/>
      <c r="K197" s="184"/>
      <c r="L197" s="271"/>
      <c r="M197" s="184"/>
      <c r="N197" s="356"/>
      <c r="O197" s="224"/>
    </row>
    <row r="198" spans="4:15" ht="12.75">
      <c r="D198" s="199"/>
      <c r="E198" s="199"/>
      <c r="F198" s="199"/>
      <c r="G198" s="223"/>
      <c r="H198" s="223"/>
      <c r="I198" s="223"/>
      <c r="J198" s="184"/>
      <c r="K198" s="184"/>
      <c r="L198" s="271"/>
      <c r="M198" s="184"/>
      <c r="N198" s="356"/>
      <c r="O198" s="224"/>
    </row>
    <row r="199" spans="4:15" ht="12.75">
      <c r="D199" s="199"/>
      <c r="E199" s="199"/>
      <c r="F199" s="199"/>
      <c r="G199" s="223"/>
      <c r="H199" s="223"/>
      <c r="I199" s="223"/>
      <c r="J199" s="184"/>
      <c r="K199" s="184"/>
      <c r="L199" s="271"/>
      <c r="M199" s="184"/>
      <c r="N199" s="356"/>
      <c r="O199" s="224"/>
    </row>
    <row r="200" spans="4:15" ht="12.75">
      <c r="D200" s="199"/>
      <c r="E200" s="199"/>
      <c r="F200" s="199"/>
      <c r="G200" s="223"/>
      <c r="H200" s="223"/>
      <c r="I200" s="223"/>
      <c r="J200" s="184"/>
      <c r="K200" s="184"/>
      <c r="L200" s="271"/>
      <c r="M200" s="184"/>
      <c r="N200" s="356"/>
      <c r="O200" s="224"/>
    </row>
    <row r="201" spans="4:15" ht="12.75">
      <c r="D201" s="199"/>
      <c r="E201" s="199"/>
      <c r="F201" s="199"/>
      <c r="G201" s="223"/>
      <c r="H201" s="223"/>
      <c r="I201" s="223"/>
      <c r="J201" s="184"/>
      <c r="K201" s="184"/>
      <c r="L201" s="271"/>
      <c r="M201" s="184"/>
      <c r="N201" s="356"/>
      <c r="O201" s="224"/>
    </row>
    <row r="202" spans="4:15" ht="12.75">
      <c r="D202" s="199"/>
      <c r="E202" s="199"/>
      <c r="F202" s="199"/>
      <c r="G202" s="223"/>
      <c r="H202" s="223"/>
      <c r="I202" s="223"/>
      <c r="J202" s="184"/>
      <c r="K202" s="184"/>
      <c r="L202" s="271"/>
      <c r="M202" s="184"/>
      <c r="N202" s="356"/>
      <c r="O202" s="224"/>
    </row>
    <row r="203" spans="4:15" ht="12.75">
      <c r="D203" s="199"/>
      <c r="E203" s="199"/>
      <c r="F203" s="199"/>
      <c r="G203" s="223"/>
      <c r="H203" s="223"/>
      <c r="I203" s="223"/>
      <c r="J203" s="184"/>
      <c r="K203" s="184"/>
      <c r="L203" s="271"/>
      <c r="M203" s="184"/>
      <c r="N203" s="356"/>
      <c r="O203" s="224"/>
    </row>
    <row r="204" spans="4:15" ht="12.75">
      <c r="D204" s="199"/>
      <c r="E204" s="199"/>
      <c r="F204" s="199"/>
      <c r="G204" s="223"/>
      <c r="H204" s="223"/>
      <c r="I204" s="223"/>
      <c r="J204" s="184"/>
      <c r="K204" s="184"/>
      <c r="L204" s="271"/>
      <c r="M204" s="184"/>
      <c r="N204" s="356"/>
      <c r="O204" s="224"/>
    </row>
    <row r="205" spans="4:15" ht="12.75">
      <c r="D205" s="199"/>
      <c r="E205" s="199"/>
      <c r="F205" s="199"/>
      <c r="G205" s="223"/>
      <c r="H205" s="223"/>
      <c r="I205" s="223"/>
      <c r="J205" s="184"/>
      <c r="K205" s="184"/>
      <c r="L205" s="271"/>
      <c r="M205" s="184"/>
      <c r="N205" s="356"/>
      <c r="O205" s="224"/>
    </row>
    <row r="206" spans="4:15" ht="12.75">
      <c r="D206" s="199"/>
      <c r="E206" s="199"/>
      <c r="F206" s="199"/>
      <c r="G206" s="223"/>
      <c r="H206" s="223"/>
      <c r="I206" s="223"/>
      <c r="J206" s="184"/>
      <c r="K206" s="184"/>
      <c r="L206" s="271"/>
      <c r="M206" s="184"/>
      <c r="N206" s="356"/>
      <c r="O206" s="224"/>
    </row>
    <row r="207" spans="4:15" ht="12.75">
      <c r="D207" s="199"/>
      <c r="E207" s="199"/>
      <c r="F207" s="199"/>
      <c r="G207" s="223"/>
      <c r="H207" s="223"/>
      <c r="I207" s="223"/>
      <c r="J207" s="184"/>
      <c r="K207" s="184"/>
      <c r="L207" s="271"/>
      <c r="M207" s="184"/>
      <c r="N207" s="356"/>
      <c r="O207" s="224"/>
    </row>
    <row r="208" spans="4:15" ht="12.75">
      <c r="D208" s="199"/>
      <c r="E208" s="199"/>
      <c r="F208" s="199"/>
      <c r="G208" s="223"/>
      <c r="H208" s="223"/>
      <c r="I208" s="223"/>
      <c r="J208" s="184"/>
      <c r="K208" s="184"/>
      <c r="L208" s="271"/>
      <c r="M208" s="184"/>
      <c r="N208" s="356"/>
      <c r="O208" s="224"/>
    </row>
    <row r="209" spans="4:15" ht="12.75">
      <c r="D209" s="199"/>
      <c r="E209" s="199"/>
      <c r="F209" s="199"/>
      <c r="G209" s="223"/>
      <c r="H209" s="223"/>
      <c r="I209" s="223"/>
      <c r="J209" s="184"/>
      <c r="K209" s="184"/>
      <c r="L209" s="271"/>
      <c r="M209" s="184"/>
      <c r="N209" s="356"/>
      <c r="O209" s="224"/>
    </row>
    <row r="210" spans="4:15" ht="12.75">
      <c r="D210" s="199"/>
      <c r="E210" s="199"/>
      <c r="F210" s="199"/>
      <c r="G210" s="223"/>
      <c r="H210" s="223"/>
      <c r="I210" s="223"/>
      <c r="J210" s="184"/>
      <c r="K210" s="184"/>
      <c r="L210" s="271"/>
      <c r="M210" s="184"/>
      <c r="N210" s="356"/>
      <c r="O210" s="224"/>
    </row>
    <row r="211" spans="4:15" ht="12.75">
      <c r="D211" s="199"/>
      <c r="E211" s="199"/>
      <c r="F211" s="199"/>
      <c r="G211" s="223"/>
      <c r="H211" s="223"/>
      <c r="I211" s="223"/>
      <c r="J211" s="184"/>
      <c r="K211" s="184"/>
      <c r="L211" s="271"/>
      <c r="M211" s="184"/>
      <c r="N211" s="356"/>
      <c r="O211" s="224"/>
    </row>
    <row r="212" spans="4:15" ht="12.75">
      <c r="D212" s="199"/>
      <c r="E212" s="199"/>
      <c r="F212" s="199"/>
      <c r="G212" s="223"/>
      <c r="H212" s="223"/>
      <c r="I212" s="223"/>
      <c r="J212" s="184"/>
      <c r="K212" s="184"/>
      <c r="L212" s="271"/>
      <c r="M212" s="184"/>
      <c r="N212" s="356"/>
      <c r="O212" s="224"/>
    </row>
    <row r="213" spans="4:15" ht="12.75">
      <c r="D213" s="199"/>
      <c r="E213" s="199"/>
      <c r="F213" s="199"/>
      <c r="G213" s="223"/>
      <c r="H213" s="223"/>
      <c r="I213" s="223"/>
      <c r="J213" s="184"/>
      <c r="K213" s="184"/>
      <c r="L213" s="271"/>
      <c r="M213" s="184"/>
      <c r="N213" s="356"/>
      <c r="O213" s="224"/>
    </row>
    <row r="214" spans="4:15" ht="12.75">
      <c r="D214" s="199"/>
      <c r="E214" s="199"/>
      <c r="F214" s="199"/>
      <c r="G214" s="223"/>
      <c r="H214" s="223"/>
      <c r="I214" s="223"/>
      <c r="J214" s="184"/>
      <c r="K214" s="184"/>
      <c r="L214" s="271"/>
      <c r="M214" s="184"/>
      <c r="N214" s="356"/>
      <c r="O214" s="224"/>
    </row>
    <row r="215" spans="4:15" ht="12.75">
      <c r="D215" s="199"/>
      <c r="E215" s="199"/>
      <c r="F215" s="199"/>
      <c r="G215" s="223"/>
      <c r="H215" s="223"/>
      <c r="I215" s="223"/>
      <c r="J215" s="184"/>
      <c r="K215" s="184"/>
      <c r="L215" s="271"/>
      <c r="M215" s="184"/>
      <c r="N215" s="356"/>
      <c r="O215" s="224"/>
    </row>
    <row r="216" spans="4:15" ht="12.75">
      <c r="D216" s="199"/>
      <c r="E216" s="199"/>
      <c r="F216" s="199"/>
      <c r="G216" s="223"/>
      <c r="H216" s="223"/>
      <c r="I216" s="223"/>
      <c r="J216" s="184"/>
      <c r="K216" s="184"/>
      <c r="L216" s="271"/>
      <c r="M216" s="184"/>
      <c r="N216" s="356"/>
      <c r="O216" s="224"/>
    </row>
    <row r="217" spans="4:15" ht="12.75">
      <c r="D217" s="199"/>
      <c r="E217" s="199"/>
      <c r="F217" s="199"/>
      <c r="G217" s="223"/>
      <c r="H217" s="223"/>
      <c r="I217" s="223"/>
      <c r="J217" s="184"/>
      <c r="K217" s="184"/>
      <c r="L217" s="271"/>
      <c r="M217" s="184"/>
      <c r="N217" s="356"/>
      <c r="O217" s="224"/>
    </row>
    <row r="218" spans="4:15" ht="12.75">
      <c r="D218" s="199"/>
      <c r="E218" s="199"/>
      <c r="F218" s="199"/>
      <c r="G218" s="223"/>
      <c r="H218" s="223"/>
      <c r="I218" s="223"/>
      <c r="J218" s="184"/>
      <c r="K218" s="184"/>
      <c r="L218" s="271"/>
      <c r="M218" s="184"/>
      <c r="N218" s="356"/>
      <c r="O218" s="224"/>
    </row>
    <row r="219" spans="4:15" ht="12.75">
      <c r="D219" s="199"/>
      <c r="E219" s="199"/>
      <c r="F219" s="199"/>
      <c r="G219" s="223"/>
      <c r="H219" s="223"/>
      <c r="I219" s="223"/>
      <c r="J219" s="184"/>
      <c r="K219" s="184"/>
      <c r="L219" s="271"/>
      <c r="M219" s="184"/>
      <c r="N219" s="356"/>
      <c r="O219" s="224"/>
    </row>
    <row r="220" spans="4:15" ht="12.75">
      <c r="D220" s="199"/>
      <c r="E220" s="199"/>
      <c r="F220" s="199"/>
      <c r="G220" s="223"/>
      <c r="H220" s="223"/>
      <c r="I220" s="223"/>
      <c r="J220" s="184"/>
      <c r="K220" s="184"/>
      <c r="L220" s="271"/>
      <c r="M220" s="184"/>
      <c r="N220" s="356"/>
      <c r="O220" s="224"/>
    </row>
    <row r="221" spans="4:15" ht="12.75">
      <c r="D221" s="199"/>
      <c r="E221" s="199"/>
      <c r="F221" s="199"/>
      <c r="G221" s="223"/>
      <c r="H221" s="223"/>
      <c r="I221" s="223"/>
      <c r="J221" s="184"/>
      <c r="K221" s="184"/>
      <c r="L221" s="271"/>
      <c r="M221" s="184"/>
      <c r="N221" s="356"/>
      <c r="O221" s="224"/>
    </row>
    <row r="222" spans="4:15" ht="12.75">
      <c r="D222" s="199"/>
      <c r="E222" s="199"/>
      <c r="F222" s="199"/>
      <c r="G222" s="223"/>
      <c r="H222" s="223"/>
      <c r="I222" s="223"/>
      <c r="J222" s="184"/>
      <c r="K222" s="184"/>
      <c r="L222" s="271"/>
      <c r="M222" s="184"/>
      <c r="N222" s="356"/>
      <c r="O222" s="224"/>
    </row>
    <row r="223" spans="4:15" ht="12.75">
      <c r="D223" s="199"/>
      <c r="E223" s="199"/>
      <c r="F223" s="199"/>
      <c r="G223" s="223"/>
      <c r="H223" s="223"/>
      <c r="I223" s="223"/>
      <c r="J223" s="184"/>
      <c r="K223" s="184"/>
      <c r="L223" s="271"/>
      <c r="M223" s="184"/>
      <c r="N223" s="356"/>
      <c r="O223" s="224"/>
    </row>
    <row r="224" spans="4:15" ht="12.75">
      <c r="D224" s="199"/>
      <c r="E224" s="199"/>
      <c r="F224" s="199"/>
      <c r="G224" s="223"/>
      <c r="H224" s="223"/>
      <c r="I224" s="223"/>
      <c r="J224" s="184"/>
      <c r="K224" s="184"/>
      <c r="L224" s="271"/>
      <c r="M224" s="184"/>
      <c r="N224" s="356"/>
      <c r="O224" s="224"/>
    </row>
    <row r="225" spans="4:15" ht="12.75">
      <c r="D225" s="199"/>
      <c r="E225" s="199"/>
      <c r="F225" s="199"/>
      <c r="G225" s="223"/>
      <c r="H225" s="223"/>
      <c r="I225" s="223"/>
      <c r="J225" s="184"/>
      <c r="K225" s="184"/>
      <c r="L225" s="271"/>
      <c r="M225" s="184"/>
      <c r="N225" s="356"/>
      <c r="O225" s="224"/>
    </row>
    <row r="226" spans="4:15" ht="12.75">
      <c r="D226" s="199"/>
      <c r="E226" s="199"/>
      <c r="F226" s="199"/>
      <c r="G226" s="223"/>
      <c r="H226" s="223"/>
      <c r="I226" s="223"/>
      <c r="J226" s="184"/>
      <c r="K226" s="184"/>
      <c r="L226" s="271"/>
      <c r="M226" s="184"/>
      <c r="N226" s="356"/>
      <c r="O226" s="224"/>
    </row>
    <row r="227" spans="4:15" ht="12.75">
      <c r="D227" s="199"/>
      <c r="E227" s="199"/>
      <c r="F227" s="199"/>
      <c r="G227" s="223"/>
      <c r="H227" s="223"/>
      <c r="I227" s="223"/>
      <c r="J227" s="184"/>
      <c r="K227" s="184"/>
      <c r="L227" s="271"/>
      <c r="M227" s="184"/>
      <c r="N227" s="356"/>
      <c r="O227" s="224"/>
    </row>
    <row r="228" spans="4:15" ht="12.75">
      <c r="D228" s="199"/>
      <c r="E228" s="199"/>
      <c r="F228" s="199"/>
      <c r="G228" s="223"/>
      <c r="H228" s="223"/>
      <c r="I228" s="223"/>
      <c r="J228" s="184"/>
      <c r="K228" s="184"/>
      <c r="L228" s="271"/>
      <c r="M228" s="184"/>
      <c r="N228" s="356"/>
      <c r="O228" s="224"/>
    </row>
    <row r="229" spans="4:15" ht="12.75">
      <c r="D229" s="199"/>
      <c r="E229" s="199"/>
      <c r="F229" s="199"/>
      <c r="G229" s="223"/>
      <c r="H229" s="223"/>
      <c r="I229" s="223"/>
      <c r="J229" s="184"/>
      <c r="K229" s="184"/>
      <c r="L229" s="271"/>
      <c r="M229" s="184"/>
      <c r="N229" s="356"/>
      <c r="O229" s="224"/>
    </row>
    <row r="230" spans="4:15" ht="12.75">
      <c r="D230" s="199"/>
      <c r="E230" s="199"/>
      <c r="F230" s="199"/>
      <c r="G230" s="223"/>
      <c r="H230" s="223"/>
      <c r="I230" s="223"/>
      <c r="J230" s="184"/>
      <c r="K230" s="184"/>
      <c r="L230" s="271"/>
      <c r="M230" s="184"/>
      <c r="N230" s="356"/>
      <c r="O230" s="224"/>
    </row>
    <row r="231" spans="4:15" ht="12.75">
      <c r="D231" s="199"/>
      <c r="E231" s="199"/>
      <c r="F231" s="199"/>
      <c r="G231" s="223"/>
      <c r="H231" s="223"/>
      <c r="I231" s="223"/>
      <c r="J231" s="184"/>
      <c r="K231" s="184"/>
      <c r="L231" s="271"/>
      <c r="M231" s="184"/>
      <c r="N231" s="356"/>
      <c r="O231" s="224"/>
    </row>
    <row r="232" spans="4:15" ht="12.75">
      <c r="D232" s="199"/>
      <c r="E232" s="199"/>
      <c r="F232" s="199"/>
      <c r="G232" s="223"/>
      <c r="H232" s="223"/>
      <c r="I232" s="223"/>
      <c r="J232" s="184"/>
      <c r="K232" s="184"/>
      <c r="L232" s="271"/>
      <c r="M232" s="184"/>
      <c r="N232" s="356"/>
      <c r="O232" s="224"/>
    </row>
    <row r="233" spans="4:15" ht="12.75">
      <c r="D233" s="199"/>
      <c r="E233" s="199"/>
      <c r="F233" s="199"/>
      <c r="G233" s="223"/>
      <c r="H233" s="223"/>
      <c r="I233" s="223"/>
      <c r="J233" s="184"/>
      <c r="K233" s="184"/>
      <c r="L233" s="271"/>
      <c r="M233" s="184"/>
      <c r="N233" s="356"/>
      <c r="O233" s="224"/>
    </row>
    <row r="234" spans="4:15" ht="12.75">
      <c r="D234" s="199"/>
      <c r="E234" s="199"/>
      <c r="F234" s="199"/>
      <c r="G234" s="223"/>
      <c r="H234" s="223"/>
      <c r="I234" s="223"/>
      <c r="J234" s="184"/>
      <c r="K234" s="184"/>
      <c r="L234" s="271"/>
      <c r="M234" s="184"/>
      <c r="N234" s="356"/>
      <c r="O234" s="224"/>
    </row>
    <row r="235" spans="4:15" ht="12.75">
      <c r="D235" s="199"/>
      <c r="E235" s="199"/>
      <c r="F235" s="199"/>
      <c r="G235" s="223"/>
      <c r="H235" s="223"/>
      <c r="I235" s="223"/>
      <c r="J235" s="184"/>
      <c r="K235" s="184"/>
      <c r="L235" s="271"/>
      <c r="M235" s="184"/>
      <c r="N235" s="356"/>
      <c r="O235" s="224"/>
    </row>
    <row r="236" spans="4:15" ht="12.75">
      <c r="D236" s="199"/>
      <c r="E236" s="199"/>
      <c r="F236" s="199"/>
      <c r="G236" s="223"/>
      <c r="H236" s="223"/>
      <c r="I236" s="223"/>
      <c r="J236" s="184"/>
      <c r="K236" s="184"/>
      <c r="L236" s="271"/>
      <c r="M236" s="184"/>
      <c r="N236" s="356"/>
      <c r="O236" s="224"/>
    </row>
    <row r="237" spans="4:15" ht="12.75">
      <c r="D237" s="199"/>
      <c r="E237" s="199"/>
      <c r="F237" s="199"/>
      <c r="G237" s="223"/>
      <c r="H237" s="223"/>
      <c r="I237" s="223"/>
      <c r="J237" s="184"/>
      <c r="K237" s="184"/>
      <c r="L237" s="271"/>
      <c r="M237" s="184"/>
      <c r="N237" s="356"/>
      <c r="O237" s="224"/>
    </row>
    <row r="238" spans="4:15" ht="12.75">
      <c r="D238" s="199"/>
      <c r="E238" s="199"/>
      <c r="F238" s="199"/>
      <c r="G238" s="223"/>
      <c r="H238" s="223"/>
      <c r="I238" s="223"/>
      <c r="J238" s="184"/>
      <c r="K238" s="184"/>
      <c r="L238" s="271"/>
      <c r="M238" s="184"/>
      <c r="N238" s="356"/>
      <c r="O238" s="224"/>
    </row>
    <row r="239" spans="4:15" ht="12.75">
      <c r="D239" s="199"/>
      <c r="E239" s="199"/>
      <c r="F239" s="199"/>
      <c r="G239" s="223"/>
      <c r="H239" s="223"/>
      <c r="I239" s="223"/>
      <c r="J239" s="184"/>
      <c r="K239" s="184"/>
      <c r="L239" s="271"/>
      <c r="M239" s="184"/>
      <c r="N239" s="356"/>
      <c r="O239" s="224"/>
    </row>
    <row r="240" spans="4:15" ht="12.75">
      <c r="D240" s="199"/>
      <c r="E240" s="199"/>
      <c r="F240" s="199"/>
      <c r="G240" s="223"/>
      <c r="H240" s="223"/>
      <c r="I240" s="223"/>
      <c r="J240" s="184"/>
      <c r="K240" s="184"/>
      <c r="L240" s="271"/>
      <c r="M240" s="184"/>
      <c r="N240" s="356"/>
      <c r="O240" s="224"/>
    </row>
    <row r="241" spans="4:15" ht="12.75">
      <c r="D241" s="199"/>
      <c r="E241" s="199"/>
      <c r="F241" s="199"/>
      <c r="G241" s="223"/>
      <c r="H241" s="223"/>
      <c r="I241" s="223"/>
      <c r="J241" s="184"/>
      <c r="K241" s="184"/>
      <c r="L241" s="271"/>
      <c r="M241" s="184"/>
      <c r="N241" s="356"/>
      <c r="O241" s="224"/>
    </row>
    <row r="242" spans="4:15" ht="12.75">
      <c r="D242" s="199"/>
      <c r="E242" s="199"/>
      <c r="F242" s="199"/>
      <c r="G242" s="223"/>
      <c r="H242" s="223"/>
      <c r="I242" s="223"/>
      <c r="J242" s="184"/>
      <c r="K242" s="184"/>
      <c r="L242" s="271"/>
      <c r="M242" s="184"/>
      <c r="N242" s="356"/>
      <c r="O242" s="224"/>
    </row>
    <row r="243" spans="4:15" ht="12.75">
      <c r="D243" s="199"/>
      <c r="E243" s="199"/>
      <c r="F243" s="199"/>
      <c r="G243" s="223"/>
      <c r="H243" s="223"/>
      <c r="I243" s="223"/>
      <c r="J243" s="184"/>
      <c r="K243" s="184"/>
      <c r="L243" s="271"/>
      <c r="M243" s="184"/>
      <c r="N243" s="356"/>
      <c r="O243" s="224"/>
    </row>
    <row r="244" spans="4:15" ht="12.75">
      <c r="D244" s="199"/>
      <c r="E244" s="199"/>
      <c r="F244" s="199"/>
      <c r="G244" s="223"/>
      <c r="H244" s="223"/>
      <c r="I244" s="223"/>
      <c r="J244" s="184"/>
      <c r="K244" s="184"/>
      <c r="L244" s="271"/>
      <c r="M244" s="184"/>
      <c r="N244" s="356"/>
      <c r="O244" s="224"/>
    </row>
    <row r="245" spans="4:15" ht="12.75">
      <c r="D245" s="199"/>
      <c r="E245" s="199"/>
      <c r="F245" s="199"/>
      <c r="G245" s="223"/>
      <c r="H245" s="223"/>
      <c r="I245" s="223"/>
      <c r="J245" s="184"/>
      <c r="K245" s="184"/>
      <c r="L245" s="271"/>
      <c r="M245" s="184"/>
      <c r="N245" s="356"/>
      <c r="O245" s="224"/>
    </row>
    <row r="246" spans="4:15" ht="12.75">
      <c r="D246" s="199"/>
      <c r="E246" s="199"/>
      <c r="F246" s="199"/>
      <c r="G246" s="223"/>
      <c r="H246" s="223"/>
      <c r="I246" s="223"/>
      <c r="J246" s="184"/>
      <c r="K246" s="184"/>
      <c r="L246" s="271"/>
      <c r="M246" s="184"/>
      <c r="N246" s="356"/>
      <c r="O246" s="224"/>
    </row>
    <row r="247" spans="4:15" ht="12.75">
      <c r="D247" s="199"/>
      <c r="E247" s="199"/>
      <c r="F247" s="199"/>
      <c r="G247" s="223"/>
      <c r="H247" s="223"/>
      <c r="I247" s="223"/>
      <c r="J247" s="184"/>
      <c r="K247" s="184"/>
      <c r="L247" s="271"/>
      <c r="M247" s="184"/>
      <c r="N247" s="356"/>
      <c r="O247" s="224"/>
    </row>
    <row r="248" spans="4:15" ht="12.75">
      <c r="D248" s="199"/>
      <c r="E248" s="199"/>
      <c r="F248" s="199"/>
      <c r="G248" s="223"/>
      <c r="H248" s="223"/>
      <c r="I248" s="223"/>
      <c r="J248" s="184"/>
      <c r="K248" s="184"/>
      <c r="L248" s="271"/>
      <c r="M248" s="184"/>
      <c r="N248" s="356"/>
      <c r="O248" s="224"/>
    </row>
    <row r="249" spans="4:15" ht="12.75">
      <c r="D249" s="199"/>
      <c r="E249" s="199"/>
      <c r="F249" s="199"/>
      <c r="G249" s="223"/>
      <c r="H249" s="223"/>
      <c r="I249" s="223"/>
      <c r="J249" s="184"/>
      <c r="K249" s="184"/>
      <c r="L249" s="271"/>
      <c r="M249" s="184"/>
      <c r="N249" s="356"/>
      <c r="O249" s="224"/>
    </row>
    <row r="250" spans="4:15" ht="12.75">
      <c r="D250" s="199"/>
      <c r="E250" s="199"/>
      <c r="F250" s="199"/>
      <c r="G250" s="223"/>
      <c r="H250" s="223"/>
      <c r="I250" s="223"/>
      <c r="J250" s="184"/>
      <c r="K250" s="184"/>
      <c r="L250" s="271"/>
      <c r="M250" s="184"/>
      <c r="N250" s="356"/>
      <c r="O250" s="224"/>
    </row>
    <row r="251" spans="4:15" ht="12.75">
      <c r="D251" s="199"/>
      <c r="E251" s="199"/>
      <c r="F251" s="199"/>
      <c r="G251" s="223"/>
      <c r="H251" s="223"/>
      <c r="I251" s="223"/>
      <c r="J251" s="184"/>
      <c r="K251" s="184"/>
      <c r="L251" s="271"/>
      <c r="M251" s="184"/>
      <c r="N251" s="356"/>
      <c r="O251" s="224"/>
    </row>
    <row r="252" spans="4:15" ht="12.75">
      <c r="D252" s="199"/>
      <c r="E252" s="199"/>
      <c r="F252" s="199"/>
      <c r="G252" s="223"/>
      <c r="H252" s="223"/>
      <c r="I252" s="223"/>
      <c r="J252" s="184"/>
      <c r="K252" s="184"/>
      <c r="L252" s="271"/>
      <c r="M252" s="184"/>
      <c r="N252" s="356"/>
      <c r="O252" s="224"/>
    </row>
    <row r="253" spans="4:15" ht="12.75">
      <c r="D253" s="199"/>
      <c r="E253" s="199"/>
      <c r="F253" s="199"/>
      <c r="G253" s="223"/>
      <c r="H253" s="223"/>
      <c r="I253" s="223"/>
      <c r="J253" s="184"/>
      <c r="K253" s="184"/>
      <c r="L253" s="271"/>
      <c r="M253" s="184"/>
      <c r="N253" s="356"/>
      <c r="O253" s="224"/>
    </row>
    <row r="254" spans="4:15" ht="12.75">
      <c r="D254" s="199"/>
      <c r="E254" s="199"/>
      <c r="F254" s="199"/>
      <c r="G254" s="223"/>
      <c r="H254" s="223"/>
      <c r="I254" s="223"/>
      <c r="J254" s="184"/>
      <c r="K254" s="184"/>
      <c r="L254" s="271"/>
      <c r="M254" s="184"/>
      <c r="N254" s="356"/>
      <c r="O254" s="224"/>
    </row>
    <row r="255" spans="4:15" ht="12.75">
      <c r="D255" s="199"/>
      <c r="E255" s="199"/>
      <c r="F255" s="199"/>
      <c r="G255" s="223"/>
      <c r="H255" s="223"/>
      <c r="I255" s="223"/>
      <c r="J255" s="184"/>
      <c r="K255" s="184"/>
      <c r="L255" s="271"/>
      <c r="M255" s="184"/>
      <c r="N255" s="356"/>
      <c r="O255" s="224"/>
    </row>
    <row r="256" spans="4:15" ht="12.75">
      <c r="D256" s="199"/>
      <c r="E256" s="199"/>
      <c r="F256" s="199"/>
      <c r="G256" s="223"/>
      <c r="H256" s="223"/>
      <c r="I256" s="223"/>
      <c r="J256" s="184"/>
      <c r="K256" s="184"/>
      <c r="L256" s="271"/>
      <c r="M256" s="184"/>
      <c r="N256" s="356"/>
      <c r="O256" s="224"/>
    </row>
    <row r="257" spans="4:15" ht="12.75">
      <c r="D257" s="199"/>
      <c r="E257" s="199"/>
      <c r="F257" s="199"/>
      <c r="G257" s="223"/>
      <c r="H257" s="223"/>
      <c r="I257" s="223"/>
      <c r="J257" s="184"/>
      <c r="K257" s="184"/>
      <c r="L257" s="271"/>
      <c r="M257" s="184"/>
      <c r="N257" s="356"/>
      <c r="O257" s="224"/>
    </row>
    <row r="258" spans="4:15" ht="12.75">
      <c r="D258" s="199"/>
      <c r="E258" s="199"/>
      <c r="F258" s="199"/>
      <c r="G258" s="223"/>
      <c r="H258" s="223"/>
      <c r="I258" s="223"/>
      <c r="J258" s="184"/>
      <c r="K258" s="184"/>
      <c r="L258" s="271"/>
      <c r="M258" s="184"/>
      <c r="N258" s="356"/>
      <c r="O258" s="224"/>
    </row>
    <row r="259" spans="4:15" ht="12.75">
      <c r="D259" s="199"/>
      <c r="E259" s="199"/>
      <c r="F259" s="199"/>
      <c r="G259" s="223"/>
      <c r="H259" s="223"/>
      <c r="I259" s="223"/>
      <c r="J259" s="184"/>
      <c r="K259" s="184"/>
      <c r="L259" s="271"/>
      <c r="M259" s="184"/>
      <c r="N259" s="356"/>
      <c r="O259" s="224"/>
    </row>
    <row r="260" spans="4:15" ht="12.75">
      <c r="D260" s="199"/>
      <c r="E260" s="199"/>
      <c r="F260" s="199"/>
      <c r="G260" s="223"/>
      <c r="H260" s="223"/>
      <c r="I260" s="223"/>
      <c r="J260" s="184"/>
      <c r="K260" s="184"/>
      <c r="L260" s="271"/>
      <c r="M260" s="184"/>
      <c r="N260" s="356"/>
      <c r="O260" s="224"/>
    </row>
    <row r="261" spans="4:15" ht="12.75">
      <c r="D261" s="199"/>
      <c r="E261" s="199"/>
      <c r="F261" s="199"/>
      <c r="G261" s="223"/>
      <c r="H261" s="223"/>
      <c r="I261" s="223"/>
      <c r="J261" s="184"/>
      <c r="K261" s="184"/>
      <c r="L261" s="271"/>
      <c r="M261" s="184"/>
      <c r="N261" s="356"/>
      <c r="O261" s="224"/>
    </row>
    <row r="262" spans="4:15" ht="12.75">
      <c r="D262" s="199"/>
      <c r="E262" s="199"/>
      <c r="F262" s="199"/>
      <c r="G262" s="223"/>
      <c r="H262" s="223"/>
      <c r="I262" s="223"/>
      <c r="J262" s="184"/>
      <c r="K262" s="184"/>
      <c r="L262" s="271"/>
      <c r="M262" s="184"/>
      <c r="N262" s="356"/>
      <c r="O262" s="224"/>
    </row>
    <row r="263" spans="4:15" ht="12.75">
      <c r="D263" s="199"/>
      <c r="E263" s="199"/>
      <c r="F263" s="199"/>
      <c r="G263" s="223"/>
      <c r="H263" s="223"/>
      <c r="I263" s="223"/>
      <c r="J263" s="184"/>
      <c r="K263" s="184"/>
      <c r="L263" s="271"/>
      <c r="M263" s="184"/>
      <c r="N263" s="356"/>
      <c r="O263" s="224"/>
    </row>
    <row r="264" spans="4:15" ht="12.75">
      <c r="D264" s="199"/>
      <c r="E264" s="199"/>
      <c r="F264" s="199"/>
      <c r="G264" s="223"/>
      <c r="H264" s="223"/>
      <c r="I264" s="223"/>
      <c r="J264" s="184"/>
      <c r="K264" s="184"/>
      <c r="L264" s="271"/>
      <c r="M264" s="184"/>
      <c r="N264" s="356"/>
      <c r="O264" s="224"/>
    </row>
    <row r="265" spans="4:15" ht="12.75">
      <c r="D265" s="199"/>
      <c r="E265" s="199"/>
      <c r="F265" s="199"/>
      <c r="G265" s="223"/>
      <c r="H265" s="223"/>
      <c r="I265" s="223"/>
      <c r="J265" s="184"/>
      <c r="K265" s="184"/>
      <c r="L265" s="271"/>
      <c r="M265" s="184"/>
      <c r="N265" s="356"/>
      <c r="O265" s="224"/>
    </row>
    <row r="266" spans="4:15" ht="12.75">
      <c r="D266" s="199"/>
      <c r="E266" s="199"/>
      <c r="F266" s="199"/>
      <c r="G266" s="223"/>
      <c r="H266" s="223"/>
      <c r="I266" s="223"/>
      <c r="J266" s="184"/>
      <c r="K266" s="184"/>
      <c r="L266" s="271"/>
      <c r="M266" s="184"/>
      <c r="N266" s="356"/>
      <c r="O266" s="224"/>
    </row>
    <row r="267" spans="4:15" ht="12.75">
      <c r="D267" s="199"/>
      <c r="E267" s="199"/>
      <c r="F267" s="199"/>
      <c r="G267" s="223"/>
      <c r="H267" s="223"/>
      <c r="I267" s="223"/>
      <c r="J267" s="184"/>
      <c r="K267" s="184"/>
      <c r="L267" s="271"/>
      <c r="M267" s="184"/>
      <c r="N267" s="356"/>
      <c r="O267" s="224"/>
    </row>
    <row r="268" spans="4:15" ht="12.75">
      <c r="D268" s="199"/>
      <c r="E268" s="199"/>
      <c r="F268" s="199"/>
      <c r="G268" s="223"/>
      <c r="H268" s="223"/>
      <c r="I268" s="223"/>
      <c r="J268" s="184"/>
      <c r="K268" s="184"/>
      <c r="L268" s="271"/>
      <c r="M268" s="184"/>
      <c r="N268" s="356"/>
      <c r="O268" s="224"/>
    </row>
    <row r="269" spans="4:15" ht="12.75">
      <c r="D269" s="199"/>
      <c r="E269" s="199"/>
      <c r="F269" s="199"/>
      <c r="G269" s="223"/>
      <c r="H269" s="223"/>
      <c r="I269" s="223"/>
      <c r="J269" s="184"/>
      <c r="K269" s="184"/>
      <c r="L269" s="271"/>
      <c r="M269" s="184"/>
      <c r="N269" s="356"/>
      <c r="O269" s="224"/>
    </row>
    <row r="270" spans="4:15" ht="12.75">
      <c r="D270" s="199"/>
      <c r="E270" s="199"/>
      <c r="F270" s="199"/>
      <c r="G270" s="223"/>
      <c r="H270" s="223"/>
      <c r="I270" s="223"/>
      <c r="J270" s="184"/>
      <c r="K270" s="184"/>
      <c r="L270" s="271"/>
      <c r="M270" s="184"/>
      <c r="N270" s="356"/>
      <c r="O270" s="224"/>
    </row>
    <row r="271" spans="4:15" ht="12.75">
      <c r="D271" s="199"/>
      <c r="E271" s="199"/>
      <c r="F271" s="199"/>
      <c r="G271" s="223"/>
      <c r="H271" s="223"/>
      <c r="I271" s="223"/>
      <c r="J271" s="184"/>
      <c r="K271" s="184"/>
      <c r="L271" s="271"/>
      <c r="M271" s="184"/>
      <c r="N271" s="356"/>
      <c r="O271" s="224"/>
    </row>
    <row r="272" spans="4:15" ht="12.75">
      <c r="D272" s="199"/>
      <c r="E272" s="199"/>
      <c r="F272" s="199"/>
      <c r="G272" s="223"/>
      <c r="H272" s="223"/>
      <c r="I272" s="223"/>
      <c r="J272" s="184"/>
      <c r="K272" s="184"/>
      <c r="L272" s="271"/>
      <c r="M272" s="184"/>
      <c r="N272" s="356"/>
      <c r="O272" s="224"/>
    </row>
    <row r="273" spans="4:15" ht="12.75">
      <c r="D273" s="199"/>
      <c r="E273" s="199"/>
      <c r="F273" s="199"/>
      <c r="G273" s="223"/>
      <c r="H273" s="223"/>
      <c r="I273" s="223"/>
      <c r="J273" s="184"/>
      <c r="K273" s="184"/>
      <c r="L273" s="271"/>
      <c r="M273" s="184"/>
      <c r="N273" s="356"/>
      <c r="O273" s="224"/>
    </row>
    <row r="274" spans="4:15" ht="12.75">
      <c r="D274" s="199"/>
      <c r="E274" s="199"/>
      <c r="F274" s="199"/>
      <c r="G274" s="223"/>
      <c r="H274" s="223"/>
      <c r="I274" s="223"/>
      <c r="J274" s="184"/>
      <c r="K274" s="184"/>
      <c r="L274" s="271"/>
      <c r="M274" s="184"/>
      <c r="N274" s="356"/>
      <c r="O274" s="224"/>
    </row>
    <row r="275" spans="4:15" ht="12.75">
      <c r="D275" s="199"/>
      <c r="E275" s="199"/>
      <c r="F275" s="199"/>
      <c r="G275" s="223"/>
      <c r="H275" s="223"/>
      <c r="I275" s="223"/>
      <c r="J275" s="184"/>
      <c r="K275" s="184"/>
      <c r="L275" s="271"/>
      <c r="M275" s="184"/>
      <c r="N275" s="356"/>
      <c r="O275" s="224"/>
    </row>
    <row r="276" spans="4:15" ht="12.75">
      <c r="D276" s="199"/>
      <c r="E276" s="199"/>
      <c r="F276" s="199"/>
      <c r="G276" s="223"/>
      <c r="H276" s="223"/>
      <c r="I276" s="223"/>
      <c r="J276" s="184"/>
      <c r="K276" s="184"/>
      <c r="L276" s="271"/>
      <c r="M276" s="184"/>
      <c r="N276" s="356"/>
      <c r="O276" s="224"/>
    </row>
    <row r="277" spans="4:15" ht="12.75">
      <c r="D277" s="199"/>
      <c r="E277" s="199"/>
      <c r="F277" s="199"/>
      <c r="G277" s="223"/>
      <c r="H277" s="223"/>
      <c r="I277" s="223"/>
      <c r="J277" s="184"/>
      <c r="K277" s="184"/>
      <c r="L277" s="271"/>
      <c r="M277" s="184"/>
      <c r="N277" s="356"/>
      <c r="O277" s="224"/>
    </row>
    <row r="278" spans="4:15" ht="12.75">
      <c r="D278" s="199"/>
      <c r="E278" s="199"/>
      <c r="F278" s="199"/>
      <c r="G278" s="223"/>
      <c r="H278" s="223"/>
      <c r="I278" s="223"/>
      <c r="J278" s="184"/>
      <c r="K278" s="184"/>
      <c r="L278" s="271"/>
      <c r="M278" s="184"/>
      <c r="N278" s="356"/>
      <c r="O278" s="224"/>
    </row>
    <row r="279" spans="4:15" ht="12.75">
      <c r="D279" s="199"/>
      <c r="E279" s="199"/>
      <c r="F279" s="199"/>
      <c r="G279" s="223"/>
      <c r="H279" s="223"/>
      <c r="I279" s="223"/>
      <c r="J279" s="184"/>
      <c r="K279" s="184"/>
      <c r="L279" s="271"/>
      <c r="M279" s="184"/>
      <c r="N279" s="356"/>
      <c r="O279" s="224"/>
    </row>
    <row r="280" spans="4:15" ht="12.75">
      <c r="D280" s="199"/>
      <c r="E280" s="199"/>
      <c r="F280" s="199"/>
      <c r="G280" s="223"/>
      <c r="H280" s="223"/>
      <c r="I280" s="223"/>
      <c r="J280" s="184"/>
      <c r="K280" s="184"/>
      <c r="L280" s="271"/>
      <c r="M280" s="184"/>
      <c r="N280" s="356"/>
      <c r="O280" s="224"/>
    </row>
    <row r="281" spans="4:15" ht="12.75">
      <c r="D281" s="199"/>
      <c r="E281" s="199"/>
      <c r="F281" s="199"/>
      <c r="G281" s="223"/>
      <c r="H281" s="223"/>
      <c r="I281" s="223"/>
      <c r="J281" s="184"/>
      <c r="K281" s="184"/>
      <c r="L281" s="271"/>
      <c r="M281" s="184"/>
      <c r="N281" s="356"/>
      <c r="O281" s="224"/>
    </row>
    <row r="282" spans="4:15" ht="12.75">
      <c r="D282" s="199"/>
      <c r="E282" s="199"/>
      <c r="F282" s="199"/>
      <c r="G282" s="223"/>
      <c r="H282" s="223"/>
      <c r="I282" s="223"/>
      <c r="J282" s="184"/>
      <c r="K282" s="184"/>
      <c r="L282" s="271"/>
      <c r="M282" s="184"/>
      <c r="N282" s="356"/>
      <c r="O282" s="224"/>
    </row>
    <row r="283" spans="4:15" ht="12.75">
      <c r="D283" s="199"/>
      <c r="E283" s="199"/>
      <c r="F283" s="199"/>
      <c r="G283" s="223"/>
      <c r="H283" s="223"/>
      <c r="I283" s="223"/>
      <c r="J283" s="184"/>
      <c r="K283" s="184"/>
      <c r="L283" s="271"/>
      <c r="M283" s="184"/>
      <c r="N283" s="356"/>
      <c r="O283" s="224"/>
    </row>
    <row r="284" spans="4:15" ht="12.75">
      <c r="D284" s="199"/>
      <c r="E284" s="199"/>
      <c r="F284" s="199"/>
      <c r="G284" s="223"/>
      <c r="H284" s="223"/>
      <c r="I284" s="223"/>
      <c r="J284" s="184"/>
      <c r="K284" s="184"/>
      <c r="L284" s="271"/>
      <c r="M284" s="184"/>
      <c r="N284" s="356"/>
      <c r="O284" s="224"/>
    </row>
    <row r="285" spans="4:15" ht="12.75">
      <c r="D285" s="199"/>
      <c r="E285" s="199"/>
      <c r="F285" s="199"/>
      <c r="G285" s="223"/>
      <c r="H285" s="223"/>
      <c r="I285" s="223"/>
      <c r="J285" s="184"/>
      <c r="K285" s="184"/>
      <c r="L285" s="271"/>
      <c r="M285" s="184"/>
      <c r="N285" s="356"/>
      <c r="O285" s="224"/>
    </row>
    <row r="286" spans="4:15" ht="12.75">
      <c r="D286" s="199"/>
      <c r="E286" s="199"/>
      <c r="F286" s="199"/>
      <c r="G286" s="223"/>
      <c r="H286" s="223"/>
      <c r="I286" s="223"/>
      <c r="J286" s="184"/>
      <c r="K286" s="184"/>
      <c r="L286" s="271"/>
      <c r="M286" s="184"/>
      <c r="N286" s="356"/>
      <c r="O286" s="224"/>
    </row>
    <row r="287" spans="4:15" ht="12.75">
      <c r="D287" s="199"/>
      <c r="E287" s="199"/>
      <c r="F287" s="199"/>
      <c r="G287" s="223"/>
      <c r="H287" s="223"/>
      <c r="I287" s="223"/>
      <c r="J287" s="184"/>
      <c r="K287" s="184"/>
      <c r="L287" s="271"/>
      <c r="M287" s="184"/>
      <c r="N287" s="356"/>
      <c r="O287" s="224"/>
    </row>
    <row r="288" spans="4:15" ht="12.75">
      <c r="D288" s="199"/>
      <c r="E288" s="199"/>
      <c r="F288" s="199"/>
      <c r="G288" s="223"/>
      <c r="H288" s="223"/>
      <c r="I288" s="223"/>
      <c r="J288" s="184"/>
      <c r="K288" s="184"/>
      <c r="L288" s="271"/>
      <c r="M288" s="184"/>
      <c r="N288" s="356"/>
      <c r="O288" s="224"/>
    </row>
    <row r="289" spans="4:15" ht="12.75">
      <c r="D289" s="199"/>
      <c r="E289" s="199"/>
      <c r="F289" s="199"/>
      <c r="G289" s="223"/>
      <c r="H289" s="223"/>
      <c r="I289" s="223"/>
      <c r="J289" s="184"/>
      <c r="K289" s="184"/>
      <c r="L289" s="271"/>
      <c r="M289" s="184"/>
      <c r="N289" s="356"/>
      <c r="O289" s="224"/>
    </row>
    <row r="290" spans="4:15" ht="12.75">
      <c r="D290" s="199"/>
      <c r="E290" s="199"/>
      <c r="F290" s="199"/>
      <c r="G290" s="223"/>
      <c r="H290" s="223"/>
      <c r="I290" s="223"/>
      <c r="J290" s="184"/>
      <c r="K290" s="184"/>
      <c r="L290" s="271"/>
      <c r="M290" s="184"/>
      <c r="N290" s="356"/>
      <c r="O290" s="224"/>
    </row>
    <row r="291" spans="4:15" ht="12.75">
      <c r="D291" s="199"/>
      <c r="E291" s="199"/>
      <c r="F291" s="199"/>
      <c r="G291" s="223"/>
      <c r="H291" s="223"/>
      <c r="I291" s="223"/>
      <c r="J291" s="184"/>
      <c r="K291" s="184"/>
      <c r="L291" s="271"/>
      <c r="M291" s="184"/>
      <c r="N291" s="356"/>
      <c r="O291" s="224"/>
    </row>
    <row r="292" spans="4:15" ht="12.75">
      <c r="D292" s="199"/>
      <c r="E292" s="199"/>
      <c r="F292" s="199"/>
      <c r="G292" s="223"/>
      <c r="H292" s="223"/>
      <c r="I292" s="223"/>
      <c r="J292" s="184"/>
      <c r="K292" s="184"/>
      <c r="L292" s="271"/>
      <c r="M292" s="184"/>
      <c r="N292" s="356"/>
      <c r="O292" s="224"/>
    </row>
    <row r="293" spans="4:15" ht="12.75">
      <c r="D293" s="199"/>
      <c r="E293" s="199"/>
      <c r="F293" s="199"/>
      <c r="G293" s="223"/>
      <c r="H293" s="223"/>
      <c r="I293" s="223"/>
      <c r="J293" s="184"/>
      <c r="K293" s="184"/>
      <c r="L293" s="271"/>
      <c r="M293" s="184"/>
      <c r="N293" s="356"/>
      <c r="O293" s="224"/>
    </row>
    <row r="294" spans="4:15" ht="12.75">
      <c r="D294" s="199"/>
      <c r="E294" s="199"/>
      <c r="F294" s="199"/>
      <c r="G294" s="223"/>
      <c r="H294" s="223"/>
      <c r="I294" s="223"/>
      <c r="J294" s="184"/>
      <c r="K294" s="184"/>
      <c r="L294" s="271"/>
      <c r="M294" s="184"/>
      <c r="N294" s="356"/>
      <c r="O294" s="224"/>
    </row>
    <row r="295" spans="4:15" ht="12.75">
      <c r="D295" s="199"/>
      <c r="E295" s="199"/>
      <c r="F295" s="199"/>
      <c r="G295" s="223"/>
      <c r="H295" s="223"/>
      <c r="I295" s="223"/>
      <c r="J295" s="184"/>
      <c r="K295" s="184"/>
      <c r="L295" s="271"/>
      <c r="M295" s="184"/>
      <c r="N295" s="356"/>
      <c r="O295" s="224"/>
    </row>
    <row r="296" spans="4:15" ht="12.75">
      <c r="D296" s="199"/>
      <c r="E296" s="199"/>
      <c r="F296" s="199"/>
      <c r="G296" s="223"/>
      <c r="H296" s="223"/>
      <c r="I296" s="223"/>
      <c r="J296" s="184"/>
      <c r="K296" s="184"/>
      <c r="L296" s="271"/>
      <c r="M296" s="184"/>
      <c r="N296" s="356"/>
      <c r="O296" s="224"/>
    </row>
    <row r="297" spans="4:15" ht="12.75">
      <c r="D297" s="199"/>
      <c r="E297" s="199"/>
      <c r="F297" s="199"/>
      <c r="G297" s="223"/>
      <c r="H297" s="223"/>
      <c r="I297" s="223"/>
      <c r="J297" s="184"/>
      <c r="K297" s="184"/>
      <c r="L297" s="271"/>
      <c r="M297" s="184"/>
      <c r="N297" s="356"/>
      <c r="O297" s="224"/>
    </row>
    <row r="298" spans="4:15" ht="12.75">
      <c r="D298" s="199"/>
      <c r="E298" s="199"/>
      <c r="F298" s="199"/>
      <c r="G298" s="223"/>
      <c r="H298" s="223"/>
      <c r="I298" s="223"/>
      <c r="J298" s="184"/>
      <c r="K298" s="184"/>
      <c r="L298" s="271"/>
      <c r="M298" s="184"/>
      <c r="N298" s="356"/>
      <c r="O298" s="224"/>
    </row>
    <row r="299" spans="4:15" ht="12.75">
      <c r="D299" s="199"/>
      <c r="E299" s="199"/>
      <c r="F299" s="199"/>
      <c r="G299" s="223"/>
      <c r="H299" s="223"/>
      <c r="I299" s="223"/>
      <c r="J299" s="184"/>
      <c r="K299" s="184"/>
      <c r="L299" s="271"/>
      <c r="M299" s="184"/>
      <c r="N299" s="356"/>
      <c r="O299" s="224"/>
    </row>
    <row r="300" spans="4:15" ht="12.75">
      <c r="D300" s="199"/>
      <c r="E300" s="199"/>
      <c r="F300" s="199"/>
      <c r="G300" s="223"/>
      <c r="H300" s="223"/>
      <c r="I300" s="223"/>
      <c r="J300" s="184"/>
      <c r="K300" s="184"/>
      <c r="L300" s="271"/>
      <c r="M300" s="184"/>
      <c r="N300" s="356"/>
      <c r="O300" s="224"/>
    </row>
    <row r="301" spans="4:15" ht="12.75">
      <c r="D301" s="199"/>
      <c r="E301" s="199"/>
      <c r="F301" s="199"/>
      <c r="G301" s="223"/>
      <c r="H301" s="223"/>
      <c r="I301" s="223"/>
      <c r="J301" s="184"/>
      <c r="K301" s="184"/>
      <c r="L301" s="271"/>
      <c r="M301" s="184"/>
      <c r="N301" s="356"/>
      <c r="O301" s="224"/>
    </row>
    <row r="302" spans="4:15" ht="12.75">
      <c r="D302" s="199"/>
      <c r="E302" s="199"/>
      <c r="F302" s="199"/>
      <c r="G302" s="223"/>
      <c r="H302" s="223"/>
      <c r="I302" s="223"/>
      <c r="J302" s="184"/>
      <c r="K302" s="184"/>
      <c r="L302" s="271"/>
      <c r="M302" s="184"/>
      <c r="N302" s="356"/>
      <c r="O302" s="224"/>
    </row>
    <row r="303" spans="4:15" ht="12.75">
      <c r="D303" s="199"/>
      <c r="E303" s="199"/>
      <c r="F303" s="199"/>
      <c r="G303" s="223"/>
      <c r="H303" s="223"/>
      <c r="I303" s="223"/>
      <c r="J303" s="184"/>
      <c r="K303" s="184"/>
      <c r="L303" s="271"/>
      <c r="M303" s="184"/>
      <c r="N303" s="356"/>
      <c r="O303" s="224"/>
    </row>
    <row r="304" spans="4:15" ht="12.75">
      <c r="D304" s="199"/>
      <c r="E304" s="199"/>
      <c r="F304" s="199"/>
      <c r="G304" s="223"/>
      <c r="H304" s="223"/>
      <c r="I304" s="223"/>
      <c r="J304" s="184"/>
      <c r="K304" s="184"/>
      <c r="L304" s="271"/>
      <c r="M304" s="184"/>
      <c r="N304" s="356"/>
      <c r="O304" s="224"/>
    </row>
    <row r="305" spans="4:15" ht="12.75">
      <c r="D305" s="199"/>
      <c r="E305" s="199"/>
      <c r="F305" s="199"/>
      <c r="G305" s="223"/>
      <c r="H305" s="223"/>
      <c r="I305" s="223"/>
      <c r="J305" s="184"/>
      <c r="K305" s="184"/>
      <c r="L305" s="271"/>
      <c r="M305" s="184"/>
      <c r="N305" s="356"/>
      <c r="O305" s="224"/>
    </row>
    <row r="306" spans="4:15" ht="12.75">
      <c r="D306" s="199"/>
      <c r="E306" s="199"/>
      <c r="F306" s="199"/>
      <c r="G306" s="223"/>
      <c r="H306" s="223"/>
      <c r="I306" s="223"/>
      <c r="J306" s="184"/>
      <c r="K306" s="184"/>
      <c r="L306" s="271"/>
      <c r="M306" s="184"/>
      <c r="N306" s="356"/>
      <c r="O306" s="224"/>
    </row>
    <row r="307" spans="4:15" ht="12.75">
      <c r="D307" s="199"/>
      <c r="E307" s="199"/>
      <c r="F307" s="199"/>
      <c r="G307" s="223"/>
      <c r="H307" s="223"/>
      <c r="I307" s="223"/>
      <c r="J307" s="184"/>
      <c r="K307" s="184"/>
      <c r="L307" s="271"/>
      <c r="M307" s="184"/>
      <c r="N307" s="356"/>
      <c r="O307" s="224"/>
    </row>
    <row r="308" spans="4:15" ht="12.75">
      <c r="D308" s="199"/>
      <c r="E308" s="199"/>
      <c r="F308" s="199"/>
      <c r="G308" s="223"/>
      <c r="H308" s="223"/>
      <c r="I308" s="223"/>
      <c r="J308" s="184"/>
      <c r="K308" s="184"/>
      <c r="L308" s="271"/>
      <c r="M308" s="184"/>
      <c r="N308" s="356"/>
      <c r="O308" s="224"/>
    </row>
    <row r="309" spans="4:15" ht="12.75">
      <c r="D309" s="199"/>
      <c r="E309" s="199"/>
      <c r="F309" s="199"/>
      <c r="G309" s="223"/>
      <c r="H309" s="223"/>
      <c r="I309" s="223"/>
      <c r="J309" s="184"/>
      <c r="K309" s="184"/>
      <c r="L309" s="271"/>
      <c r="M309" s="184"/>
      <c r="N309" s="356"/>
      <c r="O309" s="224"/>
    </row>
    <row r="310" spans="4:15" ht="12.75">
      <c r="D310" s="199"/>
      <c r="E310" s="199"/>
      <c r="F310" s="199"/>
      <c r="G310" s="223"/>
      <c r="H310" s="223"/>
      <c r="I310" s="223"/>
      <c r="J310" s="184"/>
      <c r="K310" s="184"/>
      <c r="L310" s="271"/>
      <c r="M310" s="184"/>
      <c r="N310" s="356"/>
      <c r="O310" s="224"/>
    </row>
    <row r="311" spans="4:15" ht="12.75">
      <c r="D311" s="199"/>
      <c r="E311" s="199"/>
      <c r="F311" s="199"/>
      <c r="G311" s="223"/>
      <c r="H311" s="223"/>
      <c r="I311" s="223"/>
      <c r="J311" s="184"/>
      <c r="K311" s="184"/>
      <c r="L311" s="271"/>
      <c r="M311" s="184"/>
      <c r="N311" s="356"/>
      <c r="O311" s="224"/>
    </row>
    <row r="312" spans="4:15" ht="12.75">
      <c r="D312" s="199"/>
      <c r="E312" s="199"/>
      <c r="F312" s="199"/>
      <c r="G312" s="223"/>
      <c r="H312" s="223"/>
      <c r="I312" s="223"/>
      <c r="J312" s="184"/>
      <c r="K312" s="184"/>
      <c r="L312" s="271"/>
      <c r="M312" s="184"/>
      <c r="N312" s="356"/>
      <c r="O312" s="224"/>
    </row>
    <row r="313" spans="4:15" ht="12.75">
      <c r="D313" s="199"/>
      <c r="E313" s="199"/>
      <c r="F313" s="199"/>
      <c r="G313" s="223"/>
      <c r="H313" s="223"/>
      <c r="I313" s="223"/>
      <c r="J313" s="184"/>
      <c r="K313" s="184"/>
      <c r="L313" s="271"/>
      <c r="M313" s="184"/>
      <c r="N313" s="356"/>
      <c r="O313" s="224"/>
    </row>
    <row r="314" spans="4:15" ht="12.75">
      <c r="D314" s="199"/>
      <c r="E314" s="199"/>
      <c r="F314" s="199"/>
      <c r="G314" s="223"/>
      <c r="H314" s="223"/>
      <c r="I314" s="223"/>
      <c r="J314" s="184"/>
      <c r="K314" s="184"/>
      <c r="L314" s="271"/>
      <c r="M314" s="184"/>
      <c r="N314" s="356"/>
      <c r="O314" s="224"/>
    </row>
    <row r="315" spans="4:15" ht="12.75">
      <c r="D315" s="199"/>
      <c r="E315" s="199"/>
      <c r="F315" s="199"/>
      <c r="G315" s="223"/>
      <c r="H315" s="223"/>
      <c r="I315" s="223"/>
      <c r="J315" s="184"/>
      <c r="K315" s="184"/>
      <c r="L315" s="271"/>
      <c r="M315" s="184"/>
      <c r="N315" s="356"/>
      <c r="O315" s="224"/>
    </row>
    <row r="316" spans="4:15" ht="12.75">
      <c r="D316" s="199"/>
      <c r="E316" s="199"/>
      <c r="F316" s="199"/>
      <c r="G316" s="223"/>
      <c r="H316" s="223"/>
      <c r="I316" s="223"/>
      <c r="J316" s="184"/>
      <c r="K316" s="184"/>
      <c r="L316" s="271"/>
      <c r="M316" s="184"/>
      <c r="N316" s="356"/>
      <c r="O316" s="224"/>
    </row>
    <row r="317" spans="4:15" ht="12.75">
      <c r="D317" s="199"/>
      <c r="E317" s="199"/>
      <c r="F317" s="199"/>
      <c r="G317" s="223"/>
      <c r="H317" s="223"/>
      <c r="I317" s="223"/>
      <c r="J317" s="184"/>
      <c r="K317" s="184"/>
      <c r="L317" s="271"/>
      <c r="M317" s="184"/>
      <c r="N317" s="356"/>
      <c r="O317" s="224"/>
    </row>
    <row r="318" spans="4:15" ht="12.75">
      <c r="D318" s="199"/>
      <c r="E318" s="199"/>
      <c r="F318" s="199"/>
      <c r="G318" s="223"/>
      <c r="H318" s="223"/>
      <c r="I318" s="223"/>
      <c r="J318" s="184"/>
      <c r="K318" s="184"/>
      <c r="L318" s="271"/>
      <c r="M318" s="184"/>
      <c r="N318" s="356"/>
      <c r="O318" s="224"/>
    </row>
    <row r="319" spans="4:15" ht="12.75">
      <c r="D319" s="199"/>
      <c r="E319" s="199"/>
      <c r="F319" s="199"/>
      <c r="G319" s="223"/>
      <c r="H319" s="223"/>
      <c r="I319" s="223"/>
      <c r="J319" s="184"/>
      <c r="K319" s="184"/>
      <c r="L319" s="271"/>
      <c r="M319" s="184"/>
      <c r="N319" s="356"/>
      <c r="O319" s="224"/>
    </row>
    <row r="320" spans="4:15" ht="12.75">
      <c r="D320" s="199"/>
      <c r="E320" s="199"/>
      <c r="F320" s="199"/>
      <c r="G320" s="223"/>
      <c r="H320" s="223"/>
      <c r="I320" s="223"/>
      <c r="J320" s="184"/>
      <c r="K320" s="184"/>
      <c r="L320" s="271"/>
      <c r="M320" s="184"/>
      <c r="N320" s="356"/>
      <c r="O320" s="224"/>
    </row>
    <row r="321" spans="4:15" ht="12.75">
      <c r="D321" s="199"/>
      <c r="E321" s="199"/>
      <c r="F321" s="199"/>
      <c r="G321" s="223"/>
      <c r="H321" s="223"/>
      <c r="I321" s="223"/>
      <c r="J321" s="184"/>
      <c r="K321" s="184"/>
      <c r="L321" s="271"/>
      <c r="M321" s="184"/>
      <c r="N321" s="356"/>
      <c r="O321" s="224"/>
    </row>
    <row r="322" spans="4:15" ht="12.75">
      <c r="D322" s="199"/>
      <c r="E322" s="199"/>
      <c r="F322" s="199"/>
      <c r="G322" s="223"/>
      <c r="H322" s="223"/>
      <c r="I322" s="223"/>
      <c r="J322" s="184"/>
      <c r="K322" s="184"/>
      <c r="L322" s="271"/>
      <c r="M322" s="184"/>
      <c r="N322" s="356"/>
      <c r="O322" s="224"/>
    </row>
    <row r="323" spans="4:15" ht="12.75">
      <c r="D323" s="199"/>
      <c r="E323" s="199"/>
      <c r="F323" s="199"/>
      <c r="G323" s="223"/>
      <c r="H323" s="223"/>
      <c r="I323" s="223"/>
      <c r="J323" s="184"/>
      <c r="K323" s="184"/>
      <c r="L323" s="271"/>
      <c r="M323" s="184"/>
      <c r="N323" s="356"/>
      <c r="O323" s="224"/>
    </row>
    <row r="324" spans="4:15" ht="12.75">
      <c r="D324" s="199"/>
      <c r="E324" s="199"/>
      <c r="F324" s="199"/>
      <c r="G324" s="223"/>
      <c r="H324" s="223"/>
      <c r="I324" s="223"/>
      <c r="J324" s="184"/>
      <c r="K324" s="184"/>
      <c r="L324" s="271"/>
      <c r="M324" s="184"/>
      <c r="N324" s="356"/>
      <c r="O324" s="224"/>
    </row>
    <row r="325" spans="4:15" ht="12.75">
      <c r="D325" s="199"/>
      <c r="E325" s="199"/>
      <c r="F325" s="199"/>
      <c r="G325" s="223"/>
      <c r="H325" s="223"/>
      <c r="I325" s="223"/>
      <c r="J325" s="184"/>
      <c r="K325" s="184"/>
      <c r="L325" s="271"/>
      <c r="M325" s="184"/>
      <c r="N325" s="356"/>
      <c r="O325" s="224"/>
    </row>
    <row r="326" spans="4:15" ht="12.75">
      <c r="D326" s="199"/>
      <c r="E326" s="199"/>
      <c r="F326" s="199"/>
      <c r="G326" s="223"/>
      <c r="H326" s="223"/>
      <c r="I326" s="223"/>
      <c r="J326" s="184"/>
      <c r="K326" s="184"/>
      <c r="L326" s="271"/>
      <c r="M326" s="184"/>
      <c r="N326" s="356"/>
      <c r="O326" s="224"/>
    </row>
    <row r="327" spans="4:15" ht="12.75">
      <c r="D327" s="199"/>
      <c r="E327" s="199"/>
      <c r="F327" s="199"/>
      <c r="G327" s="223"/>
      <c r="H327" s="223"/>
      <c r="I327" s="223"/>
      <c r="J327" s="184"/>
      <c r="K327" s="184"/>
      <c r="L327" s="271"/>
      <c r="M327" s="184"/>
      <c r="N327" s="356"/>
      <c r="O327" s="224"/>
    </row>
    <row r="328" spans="4:15" ht="12.75">
      <c r="D328" s="199"/>
      <c r="E328" s="199"/>
      <c r="F328" s="199"/>
      <c r="G328" s="223"/>
      <c r="H328" s="223"/>
      <c r="I328" s="223"/>
      <c r="J328" s="184"/>
      <c r="K328" s="184"/>
      <c r="L328" s="271"/>
      <c r="M328" s="184"/>
      <c r="N328" s="356"/>
      <c r="O328" s="224"/>
    </row>
    <row r="329" spans="4:15" ht="12.75">
      <c r="D329" s="199"/>
      <c r="E329" s="199"/>
      <c r="F329" s="199"/>
      <c r="G329" s="223"/>
      <c r="H329" s="223"/>
      <c r="I329" s="223"/>
      <c r="J329" s="184"/>
      <c r="K329" s="184"/>
      <c r="L329" s="271"/>
      <c r="M329" s="184"/>
      <c r="N329" s="356"/>
      <c r="O329" s="224"/>
    </row>
    <row r="330" spans="4:15" ht="12.75">
      <c r="D330" s="199"/>
      <c r="E330" s="199"/>
      <c r="F330" s="199"/>
      <c r="G330" s="223"/>
      <c r="H330" s="223"/>
      <c r="I330" s="223"/>
      <c r="J330" s="184"/>
      <c r="K330" s="184"/>
      <c r="L330" s="271"/>
      <c r="M330" s="184"/>
      <c r="N330" s="356"/>
      <c r="O330" s="224"/>
    </row>
    <row r="331" spans="4:15" ht="12.75">
      <c r="D331" s="199"/>
      <c r="E331" s="199"/>
      <c r="F331" s="199"/>
      <c r="G331" s="223"/>
      <c r="H331" s="223"/>
      <c r="I331" s="223"/>
      <c r="J331" s="184"/>
      <c r="K331" s="184"/>
      <c r="L331" s="271"/>
      <c r="M331" s="184"/>
      <c r="N331" s="356"/>
      <c r="O331" s="224"/>
    </row>
    <row r="332" spans="4:15" ht="12.75">
      <c r="D332" s="199"/>
      <c r="E332" s="199"/>
      <c r="F332" s="199"/>
      <c r="G332" s="223"/>
      <c r="H332" s="223"/>
      <c r="I332" s="223"/>
      <c r="J332" s="184"/>
      <c r="K332" s="184"/>
      <c r="L332" s="271"/>
      <c r="M332" s="184"/>
      <c r="N332" s="356"/>
      <c r="O332" s="224"/>
    </row>
    <row r="333" spans="4:15" ht="12.75">
      <c r="D333" s="199"/>
      <c r="E333" s="199"/>
      <c r="F333" s="199"/>
      <c r="G333" s="223"/>
      <c r="H333" s="223"/>
      <c r="I333" s="223"/>
      <c r="J333" s="184"/>
      <c r="K333" s="184"/>
      <c r="L333" s="271"/>
      <c r="M333" s="184"/>
      <c r="N333" s="356"/>
      <c r="O333" s="224"/>
    </row>
    <row r="334" spans="4:15" ht="12.75">
      <c r="D334" s="199"/>
      <c r="E334" s="199"/>
      <c r="F334" s="199"/>
      <c r="G334" s="223"/>
      <c r="H334" s="223"/>
      <c r="I334" s="223"/>
      <c r="J334" s="184"/>
      <c r="K334" s="184"/>
      <c r="L334" s="271"/>
      <c r="M334" s="184"/>
      <c r="N334" s="356"/>
      <c r="O334" s="224"/>
    </row>
    <row r="335" spans="4:15" ht="12.75">
      <c r="D335" s="199"/>
      <c r="E335" s="199"/>
      <c r="F335" s="199"/>
      <c r="G335" s="223"/>
      <c r="H335" s="223"/>
      <c r="I335" s="223"/>
      <c r="J335" s="184"/>
      <c r="K335" s="184"/>
      <c r="L335" s="271"/>
      <c r="M335" s="184"/>
      <c r="N335" s="356"/>
      <c r="O335" s="224"/>
    </row>
    <row r="336" spans="4:15" ht="12.75">
      <c r="D336" s="199"/>
      <c r="E336" s="199"/>
      <c r="F336" s="199"/>
      <c r="G336" s="223"/>
      <c r="H336" s="223"/>
      <c r="I336" s="223"/>
      <c r="J336" s="184"/>
      <c r="K336" s="184"/>
      <c r="L336" s="271"/>
      <c r="M336" s="184"/>
      <c r="N336" s="356"/>
      <c r="O336" s="224"/>
    </row>
    <row r="337" spans="4:15" ht="12.75">
      <c r="D337" s="199"/>
      <c r="E337" s="199"/>
      <c r="F337" s="199"/>
      <c r="G337" s="223"/>
      <c r="H337" s="223"/>
      <c r="I337" s="223"/>
      <c r="J337" s="184"/>
      <c r="K337" s="184"/>
      <c r="L337" s="271"/>
      <c r="M337" s="184"/>
      <c r="N337" s="356"/>
      <c r="O337" s="224"/>
    </row>
    <row r="338" spans="4:15" ht="12.75">
      <c r="D338" s="199"/>
      <c r="E338" s="199"/>
      <c r="F338" s="199"/>
      <c r="G338" s="223"/>
      <c r="H338" s="223"/>
      <c r="I338" s="223"/>
      <c r="J338" s="184"/>
      <c r="K338" s="184"/>
      <c r="L338" s="271"/>
      <c r="M338" s="184"/>
      <c r="N338" s="356"/>
      <c r="O338" s="224"/>
    </row>
    <row r="339" spans="4:15" ht="12.75">
      <c r="D339" s="199"/>
      <c r="E339" s="199"/>
      <c r="F339" s="199"/>
      <c r="G339" s="223"/>
      <c r="H339" s="223"/>
      <c r="I339" s="223"/>
      <c r="J339" s="184"/>
      <c r="K339" s="184"/>
      <c r="L339" s="271"/>
      <c r="M339" s="184"/>
      <c r="N339" s="356"/>
      <c r="O339" s="224"/>
    </row>
    <row r="340" spans="4:15" ht="12.75">
      <c r="D340" s="199"/>
      <c r="E340" s="199"/>
      <c r="F340" s="199"/>
      <c r="G340" s="223"/>
      <c r="H340" s="223"/>
      <c r="I340" s="223"/>
      <c r="J340" s="184"/>
      <c r="K340" s="184"/>
      <c r="L340" s="271"/>
      <c r="M340" s="184"/>
      <c r="N340" s="356"/>
      <c r="O340" s="224"/>
    </row>
    <row r="341" spans="4:15" ht="12.75">
      <c r="D341" s="199"/>
      <c r="E341" s="199"/>
      <c r="F341" s="199"/>
      <c r="G341" s="223"/>
      <c r="H341" s="223"/>
      <c r="I341" s="223"/>
      <c r="J341" s="184"/>
      <c r="K341" s="184"/>
      <c r="L341" s="271"/>
      <c r="M341" s="184"/>
      <c r="N341" s="356"/>
      <c r="O341" s="224"/>
    </row>
    <row r="342" spans="4:15" ht="12.75">
      <c r="D342" s="199"/>
      <c r="E342" s="199"/>
      <c r="F342" s="199"/>
      <c r="G342" s="223"/>
      <c r="H342" s="223"/>
      <c r="I342" s="223"/>
      <c r="J342" s="184"/>
      <c r="K342" s="184"/>
      <c r="L342" s="271"/>
      <c r="M342" s="184"/>
      <c r="N342" s="356"/>
      <c r="O342" s="224"/>
    </row>
    <row r="343" spans="4:15" ht="12.75">
      <c r="D343" s="199"/>
      <c r="E343" s="199"/>
      <c r="F343" s="199"/>
      <c r="G343" s="223"/>
      <c r="H343" s="223"/>
      <c r="I343" s="223"/>
      <c r="J343" s="184"/>
      <c r="K343" s="184"/>
      <c r="L343" s="271"/>
      <c r="M343" s="184"/>
      <c r="N343" s="356"/>
      <c r="O343" s="224"/>
    </row>
    <row r="344" spans="4:15" ht="12.75">
      <c r="D344" s="199"/>
      <c r="E344" s="199"/>
      <c r="F344" s="199"/>
      <c r="G344" s="223"/>
      <c r="H344" s="223"/>
      <c r="I344" s="223"/>
      <c r="J344" s="184"/>
      <c r="K344" s="184"/>
      <c r="L344" s="271"/>
      <c r="M344" s="184"/>
      <c r="N344" s="356"/>
      <c r="O344" s="224"/>
    </row>
    <row r="345" spans="4:15" ht="12.75">
      <c r="D345" s="199"/>
      <c r="E345" s="199"/>
      <c r="F345" s="199"/>
      <c r="G345" s="223"/>
      <c r="H345" s="223"/>
      <c r="I345" s="223"/>
      <c r="J345" s="184"/>
      <c r="K345" s="184"/>
      <c r="L345" s="271"/>
      <c r="M345" s="184"/>
      <c r="N345" s="356"/>
      <c r="O345" s="224"/>
    </row>
    <row r="346" spans="4:15" ht="12.75">
      <c r="D346" s="199"/>
      <c r="E346" s="199"/>
      <c r="F346" s="199"/>
      <c r="G346" s="223"/>
      <c r="H346" s="223"/>
      <c r="I346" s="223"/>
      <c r="J346" s="184"/>
      <c r="K346" s="184"/>
      <c r="L346" s="271"/>
      <c r="M346" s="184"/>
      <c r="N346" s="356"/>
      <c r="O346" s="224"/>
    </row>
    <row r="347" spans="4:15" ht="12.75">
      <c r="D347" s="199"/>
      <c r="E347" s="199"/>
      <c r="F347" s="199"/>
      <c r="G347" s="223"/>
      <c r="H347" s="223"/>
      <c r="I347" s="223"/>
      <c r="J347" s="184"/>
      <c r="K347" s="184"/>
      <c r="L347" s="271"/>
      <c r="M347" s="184"/>
      <c r="N347" s="356"/>
      <c r="O347" s="224"/>
    </row>
    <row r="348" spans="4:15" ht="12.75">
      <c r="D348" s="199"/>
      <c r="E348" s="199"/>
      <c r="F348" s="199"/>
      <c r="G348" s="223"/>
      <c r="H348" s="223"/>
      <c r="I348" s="223"/>
      <c r="J348" s="184"/>
      <c r="K348" s="184"/>
      <c r="L348" s="271"/>
      <c r="M348" s="184"/>
      <c r="N348" s="356"/>
      <c r="O348" s="224"/>
    </row>
    <row r="349" spans="4:15" ht="12.75">
      <c r="D349" s="199"/>
      <c r="E349" s="199"/>
      <c r="F349" s="199"/>
      <c r="G349" s="223"/>
      <c r="H349" s="223"/>
      <c r="I349" s="223"/>
      <c r="J349" s="184"/>
      <c r="K349" s="184"/>
      <c r="L349" s="271"/>
      <c r="M349" s="184"/>
      <c r="N349" s="356"/>
      <c r="O349" s="224"/>
    </row>
    <row r="350" spans="4:15" ht="12.75">
      <c r="D350" s="199"/>
      <c r="E350" s="199"/>
      <c r="F350" s="199"/>
      <c r="G350" s="223"/>
      <c r="H350" s="223"/>
      <c r="I350" s="223"/>
      <c r="J350" s="184"/>
      <c r="K350" s="184"/>
      <c r="L350" s="271"/>
      <c r="M350" s="184"/>
      <c r="N350" s="356"/>
      <c r="O350" s="224"/>
    </row>
    <row r="351" spans="4:15" ht="12.75">
      <c r="D351" s="199"/>
      <c r="E351" s="199"/>
      <c r="F351" s="199"/>
      <c r="G351" s="223"/>
      <c r="H351" s="223"/>
      <c r="I351" s="223"/>
      <c r="J351" s="184"/>
      <c r="K351" s="184"/>
      <c r="L351" s="271"/>
      <c r="M351" s="184"/>
      <c r="N351" s="356"/>
      <c r="O351" s="224"/>
    </row>
    <row r="352" spans="4:15" ht="12.75">
      <c r="D352" s="199"/>
      <c r="E352" s="199"/>
      <c r="F352" s="199"/>
      <c r="G352" s="223"/>
      <c r="H352" s="223"/>
      <c r="I352" s="223"/>
      <c r="J352" s="184"/>
      <c r="K352" s="184"/>
      <c r="L352" s="271"/>
      <c r="M352" s="184"/>
      <c r="N352" s="356"/>
      <c r="O352" s="224"/>
    </row>
    <row r="353" spans="4:15" ht="12.75">
      <c r="D353" s="199"/>
      <c r="E353" s="199"/>
      <c r="F353" s="199"/>
      <c r="G353" s="223"/>
      <c r="H353" s="223"/>
      <c r="I353" s="223"/>
      <c r="J353" s="184"/>
      <c r="K353" s="184"/>
      <c r="L353" s="271"/>
      <c r="M353" s="184"/>
      <c r="N353" s="356"/>
      <c r="O353" s="224"/>
    </row>
    <row r="354" spans="4:15" ht="12.75">
      <c r="D354" s="199"/>
      <c r="E354" s="199"/>
      <c r="F354" s="199"/>
      <c r="G354" s="223"/>
      <c r="H354" s="223"/>
      <c r="I354" s="223"/>
      <c r="J354" s="184"/>
      <c r="K354" s="184"/>
      <c r="L354" s="271"/>
      <c r="M354" s="184"/>
      <c r="N354" s="356"/>
      <c r="O354" s="224"/>
    </row>
    <row r="355" spans="4:15" ht="12.75">
      <c r="D355" s="199"/>
      <c r="E355" s="199"/>
      <c r="F355" s="199"/>
      <c r="G355" s="223"/>
      <c r="H355" s="223"/>
      <c r="I355" s="223"/>
      <c r="J355" s="184"/>
      <c r="K355" s="184"/>
      <c r="L355" s="271"/>
      <c r="M355" s="184"/>
      <c r="N355" s="356"/>
      <c r="O355" s="224"/>
    </row>
    <row r="356" spans="4:15" ht="12.75">
      <c r="D356" s="199"/>
      <c r="E356" s="199"/>
      <c r="F356" s="199"/>
      <c r="G356" s="223"/>
      <c r="H356" s="223"/>
      <c r="I356" s="223"/>
      <c r="J356" s="184"/>
      <c r="K356" s="184"/>
      <c r="L356" s="271"/>
      <c r="M356" s="184"/>
      <c r="N356" s="356"/>
      <c r="O356" s="224"/>
    </row>
    <row r="357" spans="4:15" ht="12.75">
      <c r="D357" s="199"/>
      <c r="E357" s="199"/>
      <c r="F357" s="199"/>
      <c r="G357" s="223"/>
      <c r="H357" s="223"/>
      <c r="I357" s="223"/>
      <c r="J357" s="184"/>
      <c r="K357" s="184"/>
      <c r="L357" s="271"/>
      <c r="M357" s="184"/>
      <c r="N357" s="356"/>
      <c r="O357" s="224"/>
    </row>
    <row r="358" spans="4:15" ht="12.75">
      <c r="D358" s="199"/>
      <c r="E358" s="199"/>
      <c r="F358" s="199"/>
      <c r="G358" s="223"/>
      <c r="H358" s="223"/>
      <c r="I358" s="223"/>
      <c r="J358" s="184"/>
      <c r="K358" s="184"/>
      <c r="L358" s="271"/>
      <c r="M358" s="184"/>
      <c r="N358" s="356"/>
      <c r="O358" s="224"/>
    </row>
    <row r="359" spans="4:15" ht="12.75">
      <c r="D359" s="199"/>
      <c r="E359" s="199"/>
      <c r="F359" s="199"/>
      <c r="G359" s="223"/>
      <c r="H359" s="223"/>
      <c r="I359" s="223"/>
      <c r="J359" s="184"/>
      <c r="K359" s="184"/>
      <c r="L359" s="271"/>
      <c r="M359" s="184"/>
      <c r="N359" s="356"/>
      <c r="O359" s="224"/>
    </row>
    <row r="360" spans="4:15" ht="12.75">
      <c r="D360" s="199"/>
      <c r="E360" s="199"/>
      <c r="F360" s="199"/>
      <c r="G360" s="223"/>
      <c r="H360" s="223"/>
      <c r="I360" s="223"/>
      <c r="J360" s="184"/>
      <c r="K360" s="184"/>
      <c r="L360" s="271"/>
      <c r="M360" s="184"/>
      <c r="N360" s="356"/>
      <c r="O360" s="224"/>
    </row>
    <row r="361" spans="4:15" ht="12.75">
      <c r="D361" s="199"/>
      <c r="E361" s="199"/>
      <c r="F361" s="199"/>
      <c r="G361" s="223"/>
      <c r="H361" s="223"/>
      <c r="I361" s="223"/>
      <c r="J361" s="184"/>
      <c r="K361" s="184"/>
      <c r="L361" s="271"/>
      <c r="M361" s="184"/>
      <c r="N361" s="356"/>
      <c r="O361" s="224"/>
    </row>
    <row r="362" spans="4:15" ht="12.75">
      <c r="D362" s="199"/>
      <c r="E362" s="199"/>
      <c r="F362" s="199"/>
      <c r="G362" s="223"/>
      <c r="H362" s="223"/>
      <c r="I362" s="223"/>
      <c r="J362" s="184"/>
      <c r="K362" s="184"/>
      <c r="L362" s="271"/>
      <c r="M362" s="184"/>
      <c r="N362" s="356"/>
      <c r="O362" s="224"/>
    </row>
    <row r="363" spans="4:15" ht="12.75">
      <c r="D363" s="199"/>
      <c r="E363" s="199"/>
      <c r="F363" s="199"/>
      <c r="G363" s="223"/>
      <c r="H363" s="223"/>
      <c r="I363" s="223"/>
      <c r="J363" s="184"/>
      <c r="K363" s="184"/>
      <c r="L363" s="271"/>
      <c r="M363" s="184"/>
      <c r="N363" s="356"/>
      <c r="O363" s="224"/>
    </row>
    <row r="364" spans="4:15" ht="12.75">
      <c r="D364" s="199"/>
      <c r="E364" s="199"/>
      <c r="F364" s="199"/>
      <c r="G364" s="223"/>
      <c r="H364" s="223"/>
      <c r="I364" s="223"/>
      <c r="J364" s="184"/>
      <c r="K364" s="184"/>
      <c r="L364" s="271"/>
      <c r="M364" s="184"/>
      <c r="N364" s="356"/>
      <c r="O364" s="224"/>
    </row>
    <row r="365" spans="4:15" ht="12.75">
      <c r="D365" s="199"/>
      <c r="E365" s="199"/>
      <c r="F365" s="199"/>
      <c r="G365" s="223"/>
      <c r="H365" s="223"/>
      <c r="I365" s="223"/>
      <c r="J365" s="184"/>
      <c r="K365" s="184"/>
      <c r="L365" s="271"/>
      <c r="M365" s="184"/>
      <c r="N365" s="356"/>
      <c r="O365" s="224"/>
    </row>
    <row r="366" spans="4:15" ht="12.75">
      <c r="D366" s="199"/>
      <c r="E366" s="199"/>
      <c r="F366" s="199"/>
      <c r="G366" s="223"/>
      <c r="H366" s="223"/>
      <c r="I366" s="223"/>
      <c r="J366" s="184"/>
      <c r="K366" s="184"/>
      <c r="L366" s="271"/>
      <c r="M366" s="184"/>
      <c r="N366" s="356"/>
      <c r="O366" s="224"/>
    </row>
    <row r="367" spans="4:15" ht="12.75">
      <c r="D367" s="199"/>
      <c r="E367" s="199"/>
      <c r="F367" s="199"/>
      <c r="G367" s="223"/>
      <c r="H367" s="223"/>
      <c r="I367" s="223"/>
      <c r="J367" s="184"/>
      <c r="K367" s="184"/>
      <c r="L367" s="271"/>
      <c r="M367" s="184"/>
      <c r="N367" s="356"/>
      <c r="O367" s="224"/>
    </row>
    <row r="368" spans="4:15" ht="12.75">
      <c r="D368" s="199"/>
      <c r="E368" s="199"/>
      <c r="F368" s="199"/>
      <c r="G368" s="223"/>
      <c r="H368" s="223"/>
      <c r="I368" s="223"/>
      <c r="J368" s="184"/>
      <c r="K368" s="184"/>
      <c r="L368" s="271"/>
      <c r="M368" s="184"/>
      <c r="N368" s="356"/>
      <c r="O368" s="224"/>
    </row>
    <row r="369" spans="4:15" ht="12.75">
      <c r="D369" s="199"/>
      <c r="E369" s="199"/>
      <c r="F369" s="199"/>
      <c r="G369" s="223"/>
      <c r="H369" s="223"/>
      <c r="I369" s="223"/>
      <c r="J369" s="184"/>
      <c r="K369" s="184"/>
      <c r="L369" s="271"/>
      <c r="M369" s="184"/>
      <c r="N369" s="356"/>
      <c r="O369" s="224"/>
    </row>
    <row r="370" spans="4:15" ht="12.75">
      <c r="D370" s="199"/>
      <c r="E370" s="199"/>
      <c r="F370" s="199"/>
      <c r="G370" s="223"/>
      <c r="H370" s="223"/>
      <c r="I370" s="223"/>
      <c r="J370" s="184"/>
      <c r="K370" s="184"/>
      <c r="L370" s="271"/>
      <c r="M370" s="184"/>
      <c r="N370" s="356"/>
      <c r="O370" s="224"/>
    </row>
    <row r="371" spans="4:15" ht="12.75">
      <c r="D371" s="199"/>
      <c r="E371" s="199"/>
      <c r="F371" s="199"/>
      <c r="G371" s="223"/>
      <c r="H371" s="223"/>
      <c r="I371" s="223"/>
      <c r="J371" s="184"/>
      <c r="K371" s="184"/>
      <c r="L371" s="271"/>
      <c r="M371" s="184"/>
      <c r="N371" s="356"/>
      <c r="O371" s="224"/>
    </row>
    <row r="372" spans="4:15" ht="12.75">
      <c r="D372" s="199"/>
      <c r="E372" s="199"/>
      <c r="F372" s="199"/>
      <c r="G372" s="223"/>
      <c r="H372" s="223"/>
      <c r="I372" s="223"/>
      <c r="J372" s="184"/>
      <c r="K372" s="184"/>
      <c r="L372" s="271"/>
      <c r="M372" s="184"/>
      <c r="N372" s="356"/>
      <c r="O372" s="224"/>
    </row>
    <row r="373" spans="4:15" ht="12.75">
      <c r="D373" s="199"/>
      <c r="E373" s="199"/>
      <c r="F373" s="199"/>
      <c r="G373" s="223"/>
      <c r="H373" s="223"/>
      <c r="I373" s="223"/>
      <c r="J373" s="184"/>
      <c r="K373" s="184"/>
      <c r="L373" s="271"/>
      <c r="M373" s="184"/>
      <c r="N373" s="356"/>
      <c r="O373" s="224"/>
    </row>
    <row r="374" spans="4:15" ht="12.75">
      <c r="D374" s="199"/>
      <c r="E374" s="199"/>
      <c r="F374" s="199"/>
      <c r="G374" s="223"/>
      <c r="H374" s="223"/>
      <c r="I374" s="223"/>
      <c r="J374" s="184"/>
      <c r="K374" s="184"/>
      <c r="L374" s="271"/>
      <c r="M374" s="184"/>
      <c r="N374" s="356"/>
      <c r="O374" s="224"/>
    </row>
    <row r="375" spans="4:15" ht="12.75">
      <c r="D375" s="199"/>
      <c r="E375" s="199"/>
      <c r="F375" s="199"/>
      <c r="G375" s="223"/>
      <c r="H375" s="223"/>
      <c r="I375" s="223"/>
      <c r="J375" s="184"/>
      <c r="K375" s="184"/>
      <c r="L375" s="271"/>
      <c r="M375" s="184"/>
      <c r="N375" s="356"/>
      <c r="O375" s="224"/>
    </row>
    <row r="376" spans="4:15" ht="12.75">
      <c r="D376" s="199"/>
      <c r="E376" s="199"/>
      <c r="F376" s="199"/>
      <c r="G376" s="223"/>
      <c r="H376" s="223"/>
      <c r="I376" s="223"/>
      <c r="J376" s="184"/>
      <c r="K376" s="184"/>
      <c r="L376" s="271"/>
      <c r="M376" s="184"/>
      <c r="N376" s="356"/>
      <c r="O376" s="224"/>
    </row>
    <row r="377" spans="4:15" ht="12.75">
      <c r="D377" s="199"/>
      <c r="E377" s="199"/>
      <c r="F377" s="199"/>
      <c r="G377" s="223"/>
      <c r="H377" s="223"/>
      <c r="I377" s="223"/>
      <c r="J377" s="184"/>
      <c r="K377" s="184"/>
      <c r="L377" s="271"/>
      <c r="M377" s="184"/>
      <c r="N377" s="356"/>
      <c r="O377" s="224"/>
    </row>
    <row r="378" spans="4:15" ht="12.75">
      <c r="D378" s="199"/>
      <c r="E378" s="199"/>
      <c r="F378" s="199"/>
      <c r="G378" s="223"/>
      <c r="H378" s="223"/>
      <c r="I378" s="223"/>
      <c r="J378" s="184"/>
      <c r="K378" s="184"/>
      <c r="L378" s="271"/>
      <c r="M378" s="184"/>
      <c r="N378" s="356"/>
      <c r="O378" s="224"/>
    </row>
    <row r="379" spans="4:15" ht="12.75">
      <c r="D379" s="199"/>
      <c r="E379" s="199"/>
      <c r="F379" s="199"/>
      <c r="G379" s="223"/>
      <c r="H379" s="223"/>
      <c r="I379" s="223"/>
      <c r="J379" s="184"/>
      <c r="K379" s="184"/>
      <c r="L379" s="271"/>
      <c r="M379" s="184"/>
      <c r="N379" s="356"/>
      <c r="O379" s="224"/>
    </row>
    <row r="380" spans="4:15" ht="12.75">
      <c r="D380" s="199"/>
      <c r="E380" s="199"/>
      <c r="F380" s="199"/>
      <c r="G380" s="223"/>
      <c r="H380" s="223"/>
      <c r="I380" s="223"/>
      <c r="J380" s="184"/>
      <c r="K380" s="184"/>
      <c r="L380" s="271"/>
      <c r="M380" s="184"/>
      <c r="N380" s="356"/>
      <c r="O380" s="224"/>
    </row>
    <row r="381" spans="4:15" ht="12.75">
      <c r="D381" s="199"/>
      <c r="E381" s="199"/>
      <c r="F381" s="199"/>
      <c r="G381" s="223"/>
      <c r="H381" s="223"/>
      <c r="I381" s="223"/>
      <c r="J381" s="184"/>
      <c r="K381" s="184"/>
      <c r="L381" s="271"/>
      <c r="M381" s="184"/>
      <c r="N381" s="356"/>
      <c r="O381" s="224"/>
    </row>
    <row r="382" spans="4:15" ht="12.75">
      <c r="D382" s="199"/>
      <c r="E382" s="199"/>
      <c r="F382" s="199"/>
      <c r="G382" s="223"/>
      <c r="H382" s="223"/>
      <c r="I382" s="223"/>
      <c r="J382" s="184"/>
      <c r="K382" s="184"/>
      <c r="L382" s="271"/>
      <c r="M382" s="184"/>
      <c r="N382" s="356"/>
      <c r="O382" s="224"/>
    </row>
    <row r="383" spans="4:15" ht="12.75">
      <c r="D383" s="199"/>
      <c r="E383" s="199"/>
      <c r="F383" s="199"/>
      <c r="G383" s="223"/>
      <c r="H383" s="223"/>
      <c r="I383" s="223"/>
      <c r="J383" s="184"/>
      <c r="K383" s="184"/>
      <c r="L383" s="271"/>
      <c r="M383" s="184"/>
      <c r="N383" s="356"/>
      <c r="O383" s="224"/>
    </row>
    <row r="384" spans="4:15" ht="12.75">
      <c r="D384" s="199"/>
      <c r="E384" s="199"/>
      <c r="F384" s="199"/>
      <c r="G384" s="223"/>
      <c r="H384" s="223"/>
      <c r="I384" s="223"/>
      <c r="J384" s="184"/>
      <c r="K384" s="184"/>
      <c r="L384" s="271"/>
      <c r="M384" s="184"/>
      <c r="N384" s="356"/>
      <c r="O384" s="224"/>
    </row>
    <row r="385" spans="4:15" ht="12.75">
      <c r="D385" s="199"/>
      <c r="E385" s="199"/>
      <c r="F385" s="199"/>
      <c r="G385" s="223"/>
      <c r="H385" s="223"/>
      <c r="I385" s="223"/>
      <c r="J385" s="184"/>
      <c r="K385" s="184"/>
      <c r="L385" s="271"/>
      <c r="M385" s="184"/>
      <c r="N385" s="356"/>
      <c r="O385" s="224"/>
    </row>
    <row r="386" spans="4:15" ht="12.75">
      <c r="D386" s="199"/>
      <c r="E386" s="199"/>
      <c r="F386" s="199"/>
      <c r="G386" s="223"/>
      <c r="H386" s="223"/>
      <c r="I386" s="223"/>
      <c r="J386" s="184"/>
      <c r="K386" s="184"/>
      <c r="L386" s="271"/>
      <c r="M386" s="184"/>
      <c r="N386" s="356"/>
      <c r="O386" s="224"/>
    </row>
    <row r="387" spans="4:15" ht="12.75">
      <c r="D387" s="199"/>
      <c r="E387" s="199"/>
      <c r="F387" s="199"/>
      <c r="G387" s="223"/>
      <c r="H387" s="223"/>
      <c r="I387" s="223"/>
      <c r="J387" s="184"/>
      <c r="K387" s="184"/>
      <c r="L387" s="271"/>
      <c r="M387" s="184"/>
      <c r="N387" s="356"/>
      <c r="O387" s="224"/>
    </row>
    <row r="388" spans="4:15" ht="12.75">
      <c r="D388" s="199"/>
      <c r="E388" s="199"/>
      <c r="F388" s="199"/>
      <c r="G388" s="223"/>
      <c r="H388" s="223"/>
      <c r="I388" s="223"/>
      <c r="J388" s="184"/>
      <c r="K388" s="184"/>
      <c r="L388" s="271"/>
      <c r="M388" s="184"/>
      <c r="N388" s="356"/>
      <c r="O388" s="224"/>
    </row>
    <row r="389" spans="4:15" ht="12.75">
      <c r="D389" s="199"/>
      <c r="E389" s="199"/>
      <c r="F389" s="199"/>
      <c r="G389" s="223"/>
      <c r="H389" s="223"/>
      <c r="I389" s="223"/>
      <c r="J389" s="184"/>
      <c r="K389" s="184"/>
      <c r="L389" s="271"/>
      <c r="M389" s="184"/>
      <c r="N389" s="356"/>
      <c r="O389" s="224"/>
    </row>
    <row r="390" spans="4:15" ht="12.75">
      <c r="D390" s="199"/>
      <c r="E390" s="199"/>
      <c r="F390" s="199"/>
      <c r="G390" s="223"/>
      <c r="H390" s="223"/>
      <c r="I390" s="223"/>
      <c r="J390" s="184"/>
      <c r="K390" s="184"/>
      <c r="L390" s="271"/>
      <c r="M390" s="184"/>
      <c r="N390" s="356"/>
      <c r="O390" s="224"/>
    </row>
    <row r="391" spans="4:15" ht="12.75">
      <c r="D391" s="199"/>
      <c r="E391" s="199"/>
      <c r="F391" s="199"/>
      <c r="G391" s="223"/>
      <c r="H391" s="223"/>
      <c r="I391" s="223"/>
      <c r="J391" s="184"/>
      <c r="K391" s="184"/>
      <c r="L391" s="271"/>
      <c r="M391" s="184"/>
      <c r="N391" s="356"/>
      <c r="O391" s="224"/>
    </row>
    <row r="392" spans="4:15" ht="12.75">
      <c r="D392" s="199"/>
      <c r="E392" s="199"/>
      <c r="F392" s="199"/>
      <c r="G392" s="223"/>
      <c r="H392" s="223"/>
      <c r="I392" s="223"/>
      <c r="J392" s="184"/>
      <c r="K392" s="184"/>
      <c r="L392" s="271"/>
      <c r="M392" s="184"/>
      <c r="N392" s="356"/>
      <c r="O392" s="224"/>
    </row>
    <row r="393" spans="4:15" ht="12.75">
      <c r="D393" s="199"/>
      <c r="E393" s="199"/>
      <c r="F393" s="199"/>
      <c r="G393" s="223"/>
      <c r="H393" s="223"/>
      <c r="I393" s="223"/>
      <c r="J393" s="184"/>
      <c r="K393" s="184"/>
      <c r="L393" s="271"/>
      <c r="M393" s="184"/>
      <c r="N393" s="356"/>
      <c r="O393" s="224"/>
    </row>
    <row r="394" spans="4:15" ht="12.75">
      <c r="D394" s="199"/>
      <c r="E394" s="199"/>
      <c r="F394" s="199"/>
      <c r="G394" s="223"/>
      <c r="H394" s="223"/>
      <c r="I394" s="223"/>
      <c r="J394" s="184"/>
      <c r="K394" s="184"/>
      <c r="L394" s="271"/>
      <c r="M394" s="184"/>
      <c r="N394" s="356"/>
      <c r="O394" s="224"/>
    </row>
    <row r="395" spans="4:15" ht="12.75">
      <c r="D395" s="199"/>
      <c r="E395" s="199"/>
      <c r="F395" s="199"/>
      <c r="G395" s="223"/>
      <c r="H395" s="223"/>
      <c r="I395" s="223"/>
      <c r="J395" s="184"/>
      <c r="K395" s="184"/>
      <c r="L395" s="271"/>
      <c r="M395" s="184"/>
      <c r="N395" s="356"/>
      <c r="O395" s="224"/>
    </row>
    <row r="396" spans="4:15" ht="12.75">
      <c r="D396" s="199"/>
      <c r="E396" s="199"/>
      <c r="F396" s="199"/>
      <c r="G396" s="223"/>
      <c r="H396" s="223"/>
      <c r="I396" s="223"/>
      <c r="J396" s="184"/>
      <c r="K396" s="184"/>
      <c r="L396" s="271"/>
      <c r="M396" s="184"/>
      <c r="N396" s="356"/>
      <c r="O396" s="224"/>
    </row>
    <row r="397" spans="4:15" ht="12.75">
      <c r="D397" s="199"/>
      <c r="E397" s="199"/>
      <c r="F397" s="199"/>
      <c r="G397" s="223"/>
      <c r="H397" s="223"/>
      <c r="I397" s="223"/>
      <c r="J397" s="184"/>
      <c r="K397" s="184"/>
      <c r="L397" s="271"/>
      <c r="M397" s="184"/>
      <c r="N397" s="356"/>
      <c r="O397" s="224"/>
    </row>
    <row r="398" spans="4:15" ht="12.75">
      <c r="D398" s="199"/>
      <c r="E398" s="199"/>
      <c r="F398" s="199"/>
      <c r="G398" s="223"/>
      <c r="H398" s="223"/>
      <c r="I398" s="223"/>
      <c r="J398" s="184"/>
      <c r="K398" s="184"/>
      <c r="L398" s="271"/>
      <c r="M398" s="184"/>
      <c r="N398" s="356"/>
      <c r="O398" s="224"/>
    </row>
    <row r="399" spans="4:15" ht="12.75">
      <c r="D399" s="199"/>
      <c r="E399" s="199"/>
      <c r="F399" s="199"/>
      <c r="G399" s="223"/>
      <c r="H399" s="223"/>
      <c r="I399" s="223"/>
      <c r="J399" s="184"/>
      <c r="K399" s="184"/>
      <c r="L399" s="271"/>
      <c r="M399" s="184"/>
      <c r="N399" s="356"/>
      <c r="O399" s="224"/>
    </row>
    <row r="400" spans="4:15" ht="12.75">
      <c r="D400" s="199"/>
      <c r="E400" s="199"/>
      <c r="F400" s="199"/>
      <c r="G400" s="223"/>
      <c r="H400" s="223"/>
      <c r="I400" s="223"/>
      <c r="J400" s="184"/>
      <c r="K400" s="184"/>
      <c r="L400" s="271"/>
      <c r="M400" s="184"/>
      <c r="N400" s="356"/>
      <c r="O400" s="224"/>
    </row>
    <row r="401" spans="4:15" ht="12.75">
      <c r="D401" s="199"/>
      <c r="E401" s="199"/>
      <c r="F401" s="199"/>
      <c r="G401" s="223"/>
      <c r="H401" s="223"/>
      <c r="I401" s="223"/>
      <c r="J401" s="184"/>
      <c r="K401" s="184"/>
      <c r="L401" s="271"/>
      <c r="M401" s="184"/>
      <c r="N401" s="356"/>
      <c r="O401" s="224"/>
    </row>
    <row r="402" spans="4:15" ht="12.75">
      <c r="D402" s="199"/>
      <c r="E402" s="199"/>
      <c r="F402" s="199"/>
      <c r="G402" s="223"/>
      <c r="H402" s="223"/>
      <c r="I402" s="223"/>
      <c r="J402" s="184"/>
      <c r="K402" s="184"/>
      <c r="L402" s="271"/>
      <c r="M402" s="184"/>
      <c r="N402" s="356"/>
      <c r="O402" s="224"/>
    </row>
    <row r="403" spans="4:15" ht="12.75">
      <c r="D403" s="199"/>
      <c r="E403" s="199"/>
      <c r="F403" s="199"/>
      <c r="G403" s="223"/>
      <c r="H403" s="223"/>
      <c r="I403" s="223"/>
      <c r="J403" s="184"/>
      <c r="K403" s="184"/>
      <c r="L403" s="271"/>
      <c r="M403" s="184"/>
      <c r="N403" s="356"/>
      <c r="O403" s="224"/>
    </row>
    <row r="404" spans="4:15" ht="12.75">
      <c r="D404" s="199"/>
      <c r="E404" s="199"/>
      <c r="F404" s="199"/>
      <c r="G404" s="223"/>
      <c r="H404" s="223"/>
      <c r="I404" s="223"/>
      <c r="J404" s="184"/>
      <c r="K404" s="184"/>
      <c r="L404" s="271"/>
      <c r="M404" s="184"/>
      <c r="N404" s="356"/>
      <c r="O404" s="224"/>
    </row>
    <row r="405" spans="4:15" ht="12.75">
      <c r="D405" s="199"/>
      <c r="E405" s="199"/>
      <c r="F405" s="199"/>
      <c r="G405" s="223"/>
      <c r="H405" s="223"/>
      <c r="I405" s="223"/>
      <c r="J405" s="184"/>
      <c r="K405" s="184"/>
      <c r="L405" s="271"/>
      <c r="M405" s="184"/>
      <c r="N405" s="356"/>
      <c r="O405" s="224"/>
    </row>
    <row r="406" spans="4:15" ht="12.75">
      <c r="D406" s="199"/>
      <c r="E406" s="199"/>
      <c r="F406" s="199"/>
      <c r="G406" s="223"/>
      <c r="H406" s="223"/>
      <c r="I406" s="223"/>
      <c r="J406" s="184"/>
      <c r="K406" s="184"/>
      <c r="L406" s="271"/>
      <c r="M406" s="184"/>
      <c r="N406" s="356"/>
      <c r="O406" s="224"/>
    </row>
    <row r="407" spans="4:15" ht="12.75">
      <c r="D407" s="199"/>
      <c r="E407" s="199"/>
      <c r="F407" s="199"/>
      <c r="G407" s="223"/>
      <c r="H407" s="223"/>
      <c r="I407" s="223"/>
      <c r="J407" s="184"/>
      <c r="K407" s="184"/>
      <c r="L407" s="271"/>
      <c r="M407" s="184"/>
      <c r="N407" s="356"/>
      <c r="O407" s="224"/>
    </row>
    <row r="408" spans="4:15" ht="12.75">
      <c r="D408" s="199"/>
      <c r="E408" s="199"/>
      <c r="F408" s="199"/>
      <c r="G408" s="223"/>
      <c r="H408" s="223"/>
      <c r="I408" s="223"/>
      <c r="J408" s="184"/>
      <c r="K408" s="184"/>
      <c r="L408" s="271"/>
      <c r="M408" s="184"/>
      <c r="N408" s="356"/>
      <c r="O408" s="224"/>
    </row>
    <row r="409" spans="4:15" ht="12.75">
      <c r="D409" s="199"/>
      <c r="E409" s="199"/>
      <c r="F409" s="199"/>
      <c r="G409" s="223"/>
      <c r="H409" s="223"/>
      <c r="I409" s="223"/>
      <c r="J409" s="184"/>
      <c r="K409" s="184"/>
      <c r="L409" s="271"/>
      <c r="M409" s="184"/>
      <c r="N409" s="356"/>
      <c r="O409" s="224"/>
    </row>
    <row r="410" spans="4:15" ht="12.75">
      <c r="D410" s="199"/>
      <c r="E410" s="199"/>
      <c r="F410" s="199"/>
      <c r="G410" s="223"/>
      <c r="H410" s="223"/>
      <c r="I410" s="223"/>
      <c r="J410" s="184"/>
      <c r="K410" s="184"/>
      <c r="L410" s="271"/>
      <c r="M410" s="184"/>
      <c r="N410" s="356"/>
      <c r="O410" s="224"/>
    </row>
    <row r="411" spans="4:15" ht="12.75">
      <c r="D411" s="199"/>
      <c r="E411" s="199"/>
      <c r="F411" s="199"/>
      <c r="G411" s="223"/>
      <c r="H411" s="223"/>
      <c r="I411" s="223"/>
      <c r="J411" s="184"/>
      <c r="K411" s="184"/>
      <c r="L411" s="271"/>
      <c r="M411" s="184"/>
      <c r="N411" s="356"/>
      <c r="O411" s="224"/>
    </row>
    <row r="412" spans="4:15" ht="12.75">
      <c r="D412" s="199"/>
      <c r="E412" s="199"/>
      <c r="F412" s="199"/>
      <c r="G412" s="223"/>
      <c r="H412" s="223"/>
      <c r="I412" s="223"/>
      <c r="J412" s="184"/>
      <c r="K412" s="184"/>
      <c r="L412" s="271"/>
      <c r="M412" s="184"/>
      <c r="N412" s="356"/>
      <c r="O412" s="224"/>
    </row>
    <row r="413" spans="4:15" ht="12.75">
      <c r="D413" s="199"/>
      <c r="E413" s="199"/>
      <c r="F413" s="199"/>
      <c r="G413" s="223"/>
      <c r="H413" s="223"/>
      <c r="I413" s="223"/>
      <c r="J413" s="184"/>
      <c r="K413" s="184"/>
      <c r="L413" s="271"/>
      <c r="M413" s="184"/>
      <c r="N413" s="356"/>
      <c r="O413" s="224"/>
    </row>
    <row r="414" spans="4:15" ht="12.75">
      <c r="D414" s="199"/>
      <c r="E414" s="199"/>
      <c r="F414" s="199"/>
      <c r="G414" s="223"/>
      <c r="H414" s="223"/>
      <c r="I414" s="223"/>
      <c r="J414" s="184"/>
      <c r="K414" s="184"/>
      <c r="L414" s="271"/>
      <c r="M414" s="184"/>
      <c r="N414" s="356"/>
      <c r="O414" s="224"/>
    </row>
    <row r="415" spans="4:15" ht="12.75">
      <c r="D415" s="199"/>
      <c r="E415" s="199"/>
      <c r="F415" s="199"/>
      <c r="G415" s="223"/>
      <c r="H415" s="223"/>
      <c r="I415" s="223"/>
      <c r="J415" s="184"/>
      <c r="K415" s="184"/>
      <c r="L415" s="271"/>
      <c r="M415" s="184"/>
      <c r="N415" s="356"/>
      <c r="O415" s="224"/>
    </row>
    <row r="416" spans="4:15" ht="12.75">
      <c r="D416" s="199"/>
      <c r="E416" s="199"/>
      <c r="F416" s="199"/>
      <c r="G416" s="223"/>
      <c r="H416" s="223"/>
      <c r="I416" s="223"/>
      <c r="J416" s="184"/>
      <c r="K416" s="184"/>
      <c r="L416" s="271"/>
      <c r="M416" s="184"/>
      <c r="N416" s="356"/>
      <c r="O416" s="224"/>
    </row>
    <row r="417" spans="4:15" ht="12.75">
      <c r="D417" s="199"/>
      <c r="E417" s="199"/>
      <c r="F417" s="199"/>
      <c r="G417" s="223"/>
      <c r="H417" s="223"/>
      <c r="I417" s="223"/>
      <c r="J417" s="184"/>
      <c r="K417" s="184"/>
      <c r="L417" s="271"/>
      <c r="M417" s="184"/>
      <c r="N417" s="356"/>
      <c r="O417" s="224"/>
    </row>
    <row r="418" spans="4:15" ht="12.75">
      <c r="D418" s="199"/>
      <c r="E418" s="199"/>
      <c r="F418" s="199"/>
      <c r="G418" s="223"/>
      <c r="H418" s="223"/>
      <c r="I418" s="223"/>
      <c r="J418" s="184"/>
      <c r="K418" s="184"/>
      <c r="L418" s="271"/>
      <c r="M418" s="184"/>
      <c r="N418" s="356"/>
      <c r="O418" s="224"/>
    </row>
    <row r="419" spans="4:15" ht="12.75">
      <c r="D419" s="199"/>
      <c r="E419" s="199"/>
      <c r="F419" s="199"/>
      <c r="G419" s="223"/>
      <c r="H419" s="223"/>
      <c r="I419" s="223"/>
      <c r="J419" s="184"/>
      <c r="K419" s="184"/>
      <c r="L419" s="271"/>
      <c r="M419" s="184"/>
      <c r="N419" s="356"/>
      <c r="O419" s="224"/>
    </row>
    <row r="420" spans="4:15" ht="12.75">
      <c r="D420" s="199"/>
      <c r="E420" s="199"/>
      <c r="F420" s="199"/>
      <c r="G420" s="223"/>
      <c r="H420" s="223"/>
      <c r="I420" s="223"/>
      <c r="J420" s="184"/>
      <c r="K420" s="184"/>
      <c r="L420" s="271"/>
      <c r="M420" s="184"/>
      <c r="N420" s="356"/>
      <c r="O420" s="224"/>
    </row>
    <row r="421" spans="4:15" ht="12.75">
      <c r="D421" s="199"/>
      <c r="E421" s="199"/>
      <c r="F421" s="199"/>
      <c r="G421" s="223"/>
      <c r="H421" s="223"/>
      <c r="I421" s="223"/>
      <c r="J421" s="184"/>
      <c r="K421" s="184"/>
      <c r="L421" s="271"/>
      <c r="M421" s="184"/>
      <c r="N421" s="356"/>
      <c r="O421" s="224"/>
    </row>
    <row r="422" spans="4:15" ht="12.75">
      <c r="D422" s="199"/>
      <c r="E422" s="199"/>
      <c r="F422" s="199"/>
      <c r="G422" s="223"/>
      <c r="H422" s="223"/>
      <c r="I422" s="223"/>
      <c r="J422" s="184"/>
      <c r="K422" s="184"/>
      <c r="L422" s="271"/>
      <c r="M422" s="184"/>
      <c r="N422" s="356"/>
      <c r="O422" s="224"/>
    </row>
    <row r="423" spans="4:15" ht="12.75">
      <c r="D423" s="199"/>
      <c r="E423" s="199"/>
      <c r="F423" s="199"/>
      <c r="G423" s="223"/>
      <c r="H423" s="223"/>
      <c r="I423" s="223"/>
      <c r="J423" s="184"/>
      <c r="K423" s="184"/>
      <c r="L423" s="271"/>
      <c r="M423" s="184"/>
      <c r="N423" s="356"/>
      <c r="O423" s="224"/>
    </row>
    <row r="424" spans="4:15" ht="12.75">
      <c r="D424" s="199"/>
      <c r="E424" s="199"/>
      <c r="F424" s="199"/>
      <c r="G424" s="223"/>
      <c r="H424" s="223"/>
      <c r="I424" s="223"/>
      <c r="J424" s="184"/>
      <c r="K424" s="184"/>
      <c r="L424" s="271"/>
      <c r="M424" s="184"/>
      <c r="N424" s="356"/>
      <c r="O424" s="224"/>
    </row>
    <row r="425" spans="4:15" ht="12.75">
      <c r="D425" s="199"/>
      <c r="E425" s="199"/>
      <c r="F425" s="199"/>
      <c r="G425" s="223"/>
      <c r="H425" s="223"/>
      <c r="I425" s="223"/>
      <c r="J425" s="184"/>
      <c r="K425" s="184"/>
      <c r="L425" s="271"/>
      <c r="M425" s="184"/>
      <c r="N425" s="356"/>
      <c r="O425" s="224"/>
    </row>
    <row r="426" spans="4:15" ht="12.75">
      <c r="D426" s="199"/>
      <c r="E426" s="199"/>
      <c r="F426" s="199"/>
      <c r="G426" s="223"/>
      <c r="H426" s="223"/>
      <c r="I426" s="223"/>
      <c r="J426" s="184"/>
      <c r="K426" s="184"/>
      <c r="L426" s="271"/>
      <c r="M426" s="184"/>
      <c r="N426" s="356"/>
      <c r="O426" s="224"/>
    </row>
    <row r="427" spans="4:15" ht="12.75">
      <c r="D427" s="199"/>
      <c r="E427" s="199"/>
      <c r="F427" s="199"/>
      <c r="G427" s="223"/>
      <c r="H427" s="223"/>
      <c r="I427" s="223"/>
      <c r="J427" s="184"/>
      <c r="K427" s="184"/>
      <c r="L427" s="271"/>
      <c r="M427" s="184"/>
      <c r="N427" s="356"/>
      <c r="O427" s="224"/>
    </row>
    <row r="428" spans="4:15" ht="12.75">
      <c r="D428" s="199"/>
      <c r="E428" s="199"/>
      <c r="F428" s="199"/>
      <c r="G428" s="223"/>
      <c r="H428" s="223"/>
      <c r="I428" s="223"/>
      <c r="J428" s="184"/>
      <c r="K428" s="184"/>
      <c r="L428" s="271"/>
      <c r="M428" s="184"/>
      <c r="N428" s="356"/>
      <c r="O428" s="224"/>
    </row>
    <row r="429" spans="4:15" ht="12.75">
      <c r="D429" s="199"/>
      <c r="E429" s="199"/>
      <c r="F429" s="199"/>
      <c r="G429" s="223"/>
      <c r="H429" s="223"/>
      <c r="I429" s="223"/>
      <c r="J429" s="184"/>
      <c r="K429" s="184"/>
      <c r="L429" s="271"/>
      <c r="M429" s="184"/>
      <c r="N429" s="356"/>
      <c r="O429" s="224"/>
    </row>
    <row r="430" spans="4:15" ht="12.75">
      <c r="D430" s="199"/>
      <c r="E430" s="199"/>
      <c r="F430" s="199"/>
      <c r="G430" s="223"/>
      <c r="H430" s="223"/>
      <c r="I430" s="223"/>
      <c r="J430" s="184"/>
      <c r="K430" s="184"/>
      <c r="L430" s="271"/>
      <c r="M430" s="184"/>
      <c r="N430" s="356"/>
      <c r="O430" s="224"/>
    </row>
    <row r="431" spans="4:15" ht="12.75">
      <c r="D431" s="199"/>
      <c r="E431" s="199"/>
      <c r="F431" s="199"/>
      <c r="G431" s="223"/>
      <c r="H431" s="223"/>
      <c r="I431" s="223"/>
      <c r="J431" s="184"/>
      <c r="K431" s="184"/>
      <c r="L431" s="271"/>
      <c r="M431" s="184"/>
      <c r="N431" s="356"/>
      <c r="O431" s="224"/>
    </row>
    <row r="432" spans="4:15" ht="12.75">
      <c r="D432" s="199"/>
      <c r="E432" s="199"/>
      <c r="F432" s="199"/>
      <c r="G432" s="223"/>
      <c r="H432" s="223"/>
      <c r="I432" s="223"/>
      <c r="J432" s="184"/>
      <c r="K432" s="184"/>
      <c r="L432" s="271"/>
      <c r="M432" s="184"/>
      <c r="N432" s="356"/>
      <c r="O432" s="224"/>
    </row>
    <row r="433" spans="4:15" ht="12.75">
      <c r="D433" s="199"/>
      <c r="E433" s="199"/>
      <c r="F433" s="199"/>
      <c r="G433" s="223"/>
      <c r="H433" s="223"/>
      <c r="I433" s="223"/>
      <c r="J433" s="184"/>
      <c r="K433" s="184"/>
      <c r="L433" s="271"/>
      <c r="M433" s="184"/>
      <c r="N433" s="356"/>
      <c r="O433" s="224"/>
    </row>
    <row r="434" spans="4:15" ht="12.75">
      <c r="D434" s="199"/>
      <c r="E434" s="199"/>
      <c r="F434" s="199"/>
      <c r="G434" s="223"/>
      <c r="H434" s="223"/>
      <c r="I434" s="223"/>
      <c r="J434" s="184"/>
      <c r="K434" s="184"/>
      <c r="L434" s="271"/>
      <c r="M434" s="184"/>
      <c r="N434" s="356"/>
      <c r="O434" s="224"/>
    </row>
    <row r="435" spans="4:15" ht="12.75">
      <c r="D435" s="199"/>
      <c r="E435" s="199"/>
      <c r="F435" s="199"/>
      <c r="G435" s="223"/>
      <c r="H435" s="223"/>
      <c r="I435" s="223"/>
      <c r="J435" s="184"/>
      <c r="K435" s="184"/>
      <c r="L435" s="271"/>
      <c r="M435" s="184"/>
      <c r="N435" s="356"/>
      <c r="O435" s="224"/>
    </row>
    <row r="436" spans="4:15" ht="12.75">
      <c r="D436" s="199"/>
      <c r="E436" s="199"/>
      <c r="F436" s="199"/>
      <c r="G436" s="223"/>
      <c r="H436" s="223"/>
      <c r="I436" s="223"/>
      <c r="J436" s="184"/>
      <c r="K436" s="184"/>
      <c r="L436" s="271"/>
      <c r="M436" s="184"/>
      <c r="N436" s="356"/>
      <c r="O436" s="224"/>
    </row>
    <row r="437" spans="4:15" ht="12.75">
      <c r="D437" s="199"/>
      <c r="E437" s="199"/>
      <c r="F437" s="199"/>
      <c r="G437" s="223"/>
      <c r="H437" s="223"/>
      <c r="I437" s="223"/>
      <c r="J437" s="184"/>
      <c r="K437" s="184"/>
      <c r="L437" s="271"/>
      <c r="M437" s="184"/>
      <c r="N437" s="356"/>
      <c r="O437" s="224"/>
    </row>
    <row r="438" spans="4:15" ht="12.75">
      <c r="D438" s="199"/>
      <c r="E438" s="199"/>
      <c r="F438" s="199"/>
      <c r="G438" s="223"/>
      <c r="H438" s="223"/>
      <c r="I438" s="223"/>
      <c r="J438" s="184"/>
      <c r="K438" s="184"/>
      <c r="L438" s="271"/>
      <c r="M438" s="184"/>
      <c r="N438" s="356"/>
      <c r="O438" s="224"/>
    </row>
    <row r="439" spans="4:15" ht="12.75">
      <c r="D439" s="199"/>
      <c r="E439" s="199"/>
      <c r="F439" s="199"/>
      <c r="G439" s="223"/>
      <c r="H439" s="223"/>
      <c r="I439" s="223"/>
      <c r="J439" s="184"/>
      <c r="K439" s="184"/>
      <c r="L439" s="271"/>
      <c r="M439" s="184"/>
      <c r="N439" s="356"/>
      <c r="O439" s="224"/>
    </row>
    <row r="440" spans="4:15" ht="12.75">
      <c r="D440" s="199"/>
      <c r="E440" s="199"/>
      <c r="F440" s="199"/>
      <c r="G440" s="223"/>
      <c r="H440" s="223"/>
      <c r="I440" s="223"/>
      <c r="J440" s="184"/>
      <c r="K440" s="184"/>
      <c r="L440" s="271"/>
      <c r="M440" s="184"/>
      <c r="N440" s="356"/>
      <c r="O440" s="224"/>
    </row>
    <row r="441" spans="4:15" ht="12.75">
      <c r="D441" s="199"/>
      <c r="E441" s="199"/>
      <c r="F441" s="199"/>
      <c r="G441" s="223"/>
      <c r="H441" s="223"/>
      <c r="I441" s="223"/>
      <c r="J441" s="184"/>
      <c r="K441" s="184"/>
      <c r="L441" s="271"/>
      <c r="M441" s="184"/>
      <c r="N441" s="356"/>
      <c r="O441" s="224"/>
    </row>
    <row r="442" spans="4:15" ht="12.75">
      <c r="D442" s="199"/>
      <c r="E442" s="199"/>
      <c r="F442" s="199"/>
      <c r="G442" s="223"/>
      <c r="H442" s="223"/>
      <c r="I442" s="223"/>
      <c r="J442" s="184"/>
      <c r="K442" s="184"/>
      <c r="L442" s="271"/>
      <c r="M442" s="184"/>
      <c r="N442" s="356"/>
      <c r="O442" s="224"/>
    </row>
    <row r="443" spans="4:15" ht="12.75">
      <c r="D443" s="199"/>
      <c r="E443" s="199"/>
      <c r="F443" s="199"/>
      <c r="G443" s="223"/>
      <c r="H443" s="223"/>
      <c r="I443" s="223"/>
      <c r="J443" s="184"/>
      <c r="K443" s="184"/>
      <c r="L443" s="271"/>
      <c r="M443" s="184"/>
      <c r="N443" s="356"/>
      <c r="O443" s="224"/>
    </row>
    <row r="444" spans="4:15" ht="12.75">
      <c r="D444" s="199"/>
      <c r="E444" s="199"/>
      <c r="F444" s="199"/>
      <c r="G444" s="223"/>
      <c r="H444" s="223"/>
      <c r="I444" s="223"/>
      <c r="J444" s="184"/>
      <c r="K444" s="184"/>
      <c r="L444" s="271"/>
      <c r="M444" s="184"/>
      <c r="N444" s="356"/>
      <c r="O444" s="224"/>
    </row>
    <row r="445" spans="4:15" ht="12.75">
      <c r="D445" s="199"/>
      <c r="E445" s="199"/>
      <c r="F445" s="199"/>
      <c r="G445" s="223"/>
      <c r="H445" s="223"/>
      <c r="I445" s="223"/>
      <c r="J445" s="184"/>
      <c r="K445" s="184"/>
      <c r="L445" s="271"/>
      <c r="M445" s="184"/>
      <c r="N445" s="356"/>
      <c r="O445" s="224"/>
    </row>
    <row r="446" spans="4:15" ht="12.75">
      <c r="D446" s="199"/>
      <c r="E446" s="199"/>
      <c r="F446" s="199"/>
      <c r="G446" s="223"/>
      <c r="H446" s="223"/>
      <c r="I446" s="223"/>
      <c r="J446" s="184"/>
      <c r="K446" s="184"/>
      <c r="L446" s="271"/>
      <c r="M446" s="184"/>
      <c r="N446" s="356"/>
      <c r="O446" s="224"/>
    </row>
    <row r="447" spans="4:15" ht="12.75">
      <c r="D447" s="199"/>
      <c r="E447" s="199"/>
      <c r="F447" s="199"/>
      <c r="G447" s="223"/>
      <c r="H447" s="223"/>
      <c r="I447" s="223"/>
      <c r="J447" s="184"/>
      <c r="K447" s="184"/>
      <c r="L447" s="271"/>
      <c r="M447" s="184"/>
      <c r="N447" s="356"/>
      <c r="O447" s="224"/>
    </row>
    <row r="448" spans="4:15" ht="12.75">
      <c r="D448" s="199"/>
      <c r="E448" s="199"/>
      <c r="F448" s="199"/>
      <c r="G448" s="223"/>
      <c r="H448" s="223"/>
      <c r="I448" s="223"/>
      <c r="J448" s="184"/>
      <c r="K448" s="184"/>
      <c r="L448" s="271"/>
      <c r="M448" s="184"/>
      <c r="N448" s="356"/>
      <c r="O448" s="224"/>
    </row>
    <row r="449" spans="4:15" ht="12.75">
      <c r="D449" s="199"/>
      <c r="E449" s="199"/>
      <c r="F449" s="199"/>
      <c r="G449" s="223"/>
      <c r="H449" s="223"/>
      <c r="I449" s="223"/>
      <c r="J449" s="184"/>
      <c r="K449" s="184"/>
      <c r="L449" s="271"/>
      <c r="M449" s="184"/>
      <c r="N449" s="356"/>
      <c r="O449" s="224"/>
    </row>
    <row r="450" spans="4:15" ht="12.75">
      <c r="D450" s="199"/>
      <c r="E450" s="199"/>
      <c r="F450" s="199"/>
      <c r="G450" s="223"/>
      <c r="H450" s="223"/>
      <c r="I450" s="223"/>
      <c r="J450" s="184"/>
      <c r="K450" s="184"/>
      <c r="L450" s="271"/>
      <c r="M450" s="184"/>
      <c r="N450" s="356"/>
      <c r="O450" s="224"/>
    </row>
    <row r="451" spans="4:15" ht="12.75">
      <c r="D451" s="199"/>
      <c r="E451" s="199"/>
      <c r="F451" s="199"/>
      <c r="G451" s="223"/>
      <c r="H451" s="223"/>
      <c r="I451" s="223"/>
      <c r="J451" s="184"/>
      <c r="K451" s="184"/>
      <c r="L451" s="271"/>
      <c r="M451" s="184"/>
      <c r="N451" s="356"/>
      <c r="O451" s="224"/>
    </row>
    <row r="452" spans="4:15" ht="12.75">
      <c r="D452" s="199"/>
      <c r="E452" s="199"/>
      <c r="F452" s="199"/>
      <c r="G452" s="223"/>
      <c r="H452" s="223"/>
      <c r="I452" s="223"/>
      <c r="J452" s="184"/>
      <c r="K452" s="184"/>
      <c r="L452" s="271"/>
      <c r="M452" s="184"/>
      <c r="N452" s="356"/>
      <c r="O452" s="224"/>
    </row>
    <row r="453" spans="4:15" ht="12.75">
      <c r="D453" s="199"/>
      <c r="E453" s="199"/>
      <c r="F453" s="199"/>
      <c r="G453" s="223"/>
      <c r="H453" s="223"/>
      <c r="I453" s="223"/>
      <c r="J453" s="184"/>
      <c r="K453" s="184"/>
      <c r="L453" s="271"/>
      <c r="M453" s="184"/>
      <c r="N453" s="356"/>
      <c r="O453" s="224"/>
    </row>
    <row r="454" spans="4:15" ht="12.75">
      <c r="D454" s="199"/>
      <c r="E454" s="199"/>
      <c r="F454" s="199"/>
      <c r="G454" s="223"/>
      <c r="H454" s="223"/>
      <c r="I454" s="223"/>
      <c r="J454" s="184"/>
      <c r="K454" s="184"/>
      <c r="L454" s="271"/>
      <c r="M454" s="184"/>
      <c r="N454" s="356"/>
      <c r="O454" s="224"/>
    </row>
    <row r="455" spans="4:15" ht="12.75">
      <c r="D455" s="199"/>
      <c r="E455" s="199"/>
      <c r="F455" s="199"/>
      <c r="G455" s="223"/>
      <c r="H455" s="223"/>
      <c r="I455" s="223"/>
      <c r="J455" s="184"/>
      <c r="K455" s="184"/>
      <c r="L455" s="271"/>
      <c r="M455" s="184"/>
      <c r="N455" s="356"/>
      <c r="O455" s="224"/>
    </row>
    <row r="456" spans="4:15" ht="12.75">
      <c r="D456" s="199"/>
      <c r="E456" s="199"/>
      <c r="F456" s="199"/>
      <c r="G456" s="223"/>
      <c r="H456" s="223"/>
      <c r="I456" s="223"/>
      <c r="J456" s="184"/>
      <c r="K456" s="184"/>
      <c r="L456" s="271"/>
      <c r="M456" s="184"/>
      <c r="N456" s="356"/>
      <c r="O456" s="224"/>
    </row>
    <row r="457" spans="4:15" ht="12.75">
      <c r="D457" s="199"/>
      <c r="E457" s="199"/>
      <c r="F457" s="199"/>
      <c r="G457" s="223"/>
      <c r="H457" s="223"/>
      <c r="I457" s="223"/>
      <c r="J457" s="184"/>
      <c r="K457" s="184"/>
      <c r="L457" s="271"/>
      <c r="M457" s="184"/>
      <c r="N457" s="356"/>
      <c r="O457" s="224"/>
    </row>
    <row r="458" spans="4:15" ht="12.75">
      <c r="D458" s="199"/>
      <c r="E458" s="199"/>
      <c r="F458" s="199"/>
      <c r="G458" s="223"/>
      <c r="H458" s="223"/>
      <c r="I458" s="223"/>
      <c r="J458" s="184"/>
      <c r="K458" s="184"/>
      <c r="L458" s="271"/>
      <c r="M458" s="184"/>
      <c r="N458" s="356"/>
      <c r="O458" s="224"/>
    </row>
    <row r="459" spans="4:15" ht="12.75">
      <c r="D459" s="199"/>
      <c r="E459" s="199"/>
      <c r="F459" s="199"/>
      <c r="G459" s="223"/>
      <c r="H459" s="223"/>
      <c r="I459" s="223"/>
      <c r="J459" s="184"/>
      <c r="K459" s="184"/>
      <c r="L459" s="271"/>
      <c r="M459" s="184"/>
      <c r="N459" s="356"/>
      <c r="O459" s="224"/>
    </row>
    <row r="460" spans="4:15" ht="12.75">
      <c r="D460" s="199"/>
      <c r="E460" s="199"/>
      <c r="F460" s="199"/>
      <c r="G460" s="223"/>
      <c r="H460" s="223"/>
      <c r="I460" s="223"/>
      <c r="J460" s="184"/>
      <c r="K460" s="184"/>
      <c r="L460" s="271"/>
      <c r="M460" s="184"/>
      <c r="N460" s="356"/>
      <c r="O460" s="224"/>
    </row>
    <row r="461" spans="4:15" ht="12.75">
      <c r="D461" s="199"/>
      <c r="E461" s="199"/>
      <c r="F461" s="199"/>
      <c r="G461" s="223"/>
      <c r="H461" s="223"/>
      <c r="I461" s="223"/>
      <c r="J461" s="184"/>
      <c r="K461" s="184"/>
      <c r="L461" s="271"/>
      <c r="M461" s="184"/>
      <c r="N461" s="356"/>
      <c r="O461" s="224"/>
    </row>
    <row r="462" spans="4:15" ht="12.75">
      <c r="D462" s="199"/>
      <c r="E462" s="199"/>
      <c r="F462" s="199"/>
      <c r="G462" s="223"/>
      <c r="H462" s="223"/>
      <c r="I462" s="223"/>
      <c r="J462" s="184"/>
      <c r="K462" s="184"/>
      <c r="L462" s="271"/>
      <c r="M462" s="184"/>
      <c r="N462" s="356"/>
      <c r="O462" s="224"/>
    </row>
    <row r="463" spans="4:15" ht="12.75">
      <c r="D463" s="199"/>
      <c r="E463" s="199"/>
      <c r="F463" s="199"/>
      <c r="G463" s="223"/>
      <c r="H463" s="223"/>
      <c r="I463" s="223"/>
      <c r="J463" s="184"/>
      <c r="K463" s="184"/>
      <c r="L463" s="271"/>
      <c r="M463" s="184"/>
      <c r="N463" s="356"/>
      <c r="O463" s="224"/>
    </row>
    <row r="464" spans="4:15" ht="12.75">
      <c r="D464" s="199"/>
      <c r="E464" s="199"/>
      <c r="F464" s="199"/>
      <c r="G464" s="223"/>
      <c r="H464" s="223"/>
      <c r="I464" s="223"/>
      <c r="J464" s="184"/>
      <c r="K464" s="184"/>
      <c r="L464" s="271"/>
      <c r="M464" s="184"/>
      <c r="N464" s="356"/>
      <c r="O464" s="224"/>
    </row>
    <row r="465" spans="4:15" ht="12.75">
      <c r="D465" s="199"/>
      <c r="E465" s="199"/>
      <c r="F465" s="199"/>
      <c r="G465" s="223"/>
      <c r="H465" s="223"/>
      <c r="I465" s="223"/>
      <c r="J465" s="184"/>
      <c r="K465" s="184"/>
      <c r="L465" s="271"/>
      <c r="M465" s="184"/>
      <c r="N465" s="356"/>
      <c r="O465" s="224"/>
    </row>
    <row r="466" spans="4:15" ht="12.75">
      <c r="D466" s="199"/>
      <c r="E466" s="199"/>
      <c r="F466" s="199"/>
      <c r="G466" s="223"/>
      <c r="H466" s="223"/>
      <c r="I466" s="223"/>
      <c r="J466" s="184"/>
      <c r="K466" s="184"/>
      <c r="L466" s="271"/>
      <c r="M466" s="184"/>
      <c r="N466" s="356"/>
      <c r="O466" s="224"/>
    </row>
    <row r="467" spans="4:15" ht="12.75">
      <c r="D467" s="199"/>
      <c r="E467" s="199"/>
      <c r="F467" s="199"/>
      <c r="G467" s="223"/>
      <c r="H467" s="223"/>
      <c r="I467" s="223"/>
      <c r="J467" s="184"/>
      <c r="K467" s="184"/>
      <c r="L467" s="271"/>
      <c r="M467" s="184"/>
      <c r="N467" s="356"/>
      <c r="O467" s="224"/>
    </row>
    <row r="468" spans="4:15" ht="12.75">
      <c r="D468" s="199"/>
      <c r="E468" s="199"/>
      <c r="F468" s="199"/>
      <c r="G468" s="223"/>
      <c r="H468" s="223"/>
      <c r="I468" s="223"/>
      <c r="J468" s="184"/>
      <c r="K468" s="184"/>
      <c r="L468" s="271"/>
      <c r="M468" s="184"/>
      <c r="N468" s="356"/>
      <c r="O468" s="224"/>
    </row>
    <row r="469" spans="4:15" ht="12.75">
      <c r="D469" s="199"/>
      <c r="E469" s="199"/>
      <c r="F469" s="199"/>
      <c r="G469" s="223"/>
      <c r="H469" s="223"/>
      <c r="I469" s="223"/>
      <c r="J469" s="184"/>
      <c r="K469" s="184"/>
      <c r="L469" s="271"/>
      <c r="M469" s="184"/>
      <c r="N469" s="356"/>
      <c r="O469" s="224"/>
    </row>
    <row r="470" spans="4:15" ht="12.75">
      <c r="D470" s="199"/>
      <c r="E470" s="199"/>
      <c r="F470" s="199"/>
      <c r="G470" s="223"/>
      <c r="H470" s="223"/>
      <c r="I470" s="223"/>
      <c r="J470" s="184"/>
      <c r="K470" s="184"/>
      <c r="L470" s="271"/>
      <c r="M470" s="184"/>
      <c r="N470" s="356"/>
      <c r="O470" s="224"/>
    </row>
    <row r="471" spans="4:15" ht="12.75">
      <c r="D471" s="199"/>
      <c r="E471" s="199"/>
      <c r="F471" s="199"/>
      <c r="G471" s="223"/>
      <c r="H471" s="223"/>
      <c r="I471" s="223"/>
      <c r="J471" s="184"/>
      <c r="K471" s="184"/>
      <c r="L471" s="271"/>
      <c r="M471" s="184"/>
      <c r="N471" s="356"/>
      <c r="O471" s="224"/>
    </row>
    <row r="472" spans="4:15" ht="12.75">
      <c r="D472" s="199"/>
      <c r="E472" s="199"/>
      <c r="F472" s="199"/>
      <c r="G472" s="223"/>
      <c r="H472" s="223"/>
      <c r="I472" s="223"/>
      <c r="J472" s="184"/>
      <c r="K472" s="184"/>
      <c r="L472" s="271"/>
      <c r="M472" s="184"/>
      <c r="N472" s="356"/>
      <c r="O472" s="224"/>
    </row>
    <row r="473" spans="4:15" ht="12.75">
      <c r="D473" s="199"/>
      <c r="E473" s="199"/>
      <c r="F473" s="199"/>
      <c r="G473" s="223"/>
      <c r="H473" s="223"/>
      <c r="I473" s="223"/>
      <c r="J473" s="184"/>
      <c r="K473" s="184"/>
      <c r="L473" s="271"/>
      <c r="M473" s="184"/>
      <c r="N473" s="356"/>
      <c r="O473" s="224"/>
    </row>
    <row r="474" spans="4:15" ht="12.75">
      <c r="D474" s="199"/>
      <c r="E474" s="199"/>
      <c r="F474" s="199"/>
      <c r="G474" s="223"/>
      <c r="H474" s="223"/>
      <c r="I474" s="223"/>
      <c r="J474" s="184"/>
      <c r="K474" s="184"/>
      <c r="L474" s="271"/>
      <c r="M474" s="184"/>
      <c r="N474" s="356"/>
      <c r="O474" s="224"/>
    </row>
    <row r="475" spans="4:15" ht="12.75">
      <c r="D475" s="199"/>
      <c r="E475" s="199"/>
      <c r="F475" s="199"/>
      <c r="G475" s="223"/>
      <c r="H475" s="223"/>
      <c r="I475" s="223"/>
      <c r="J475" s="184"/>
      <c r="K475" s="184"/>
      <c r="L475" s="271"/>
      <c r="M475" s="184"/>
      <c r="N475" s="356"/>
      <c r="O475" s="224"/>
    </row>
    <row r="476" spans="4:15" ht="12.75">
      <c r="D476" s="199"/>
      <c r="E476" s="199"/>
      <c r="F476" s="199"/>
      <c r="G476" s="223"/>
      <c r="H476" s="223"/>
      <c r="I476" s="223"/>
      <c r="J476" s="184"/>
      <c r="K476" s="184"/>
      <c r="L476" s="271"/>
      <c r="M476" s="184"/>
      <c r="N476" s="356"/>
      <c r="O476" s="224"/>
    </row>
    <row r="477" spans="4:15" ht="12.75">
      <c r="D477" s="199"/>
      <c r="E477" s="199"/>
      <c r="F477" s="199"/>
      <c r="G477" s="223"/>
      <c r="H477" s="223"/>
      <c r="I477" s="223"/>
      <c r="J477" s="184"/>
      <c r="K477" s="184"/>
      <c r="L477" s="271"/>
      <c r="M477" s="184"/>
      <c r="N477" s="356"/>
      <c r="O477" s="224"/>
    </row>
    <row r="478" spans="4:15" ht="12.75">
      <c r="D478" s="199"/>
      <c r="E478" s="199"/>
      <c r="F478" s="199"/>
      <c r="G478" s="223"/>
      <c r="H478" s="223"/>
      <c r="I478" s="223"/>
      <c r="J478" s="184"/>
      <c r="K478" s="184"/>
      <c r="L478" s="271"/>
      <c r="M478" s="184"/>
      <c r="N478" s="356"/>
      <c r="O478" s="224"/>
    </row>
    <row r="479" spans="4:15" ht="12.75">
      <c r="D479" s="199"/>
      <c r="E479" s="199"/>
      <c r="F479" s="199"/>
      <c r="G479" s="223"/>
      <c r="H479" s="223"/>
      <c r="I479" s="223"/>
      <c r="J479" s="184"/>
      <c r="K479" s="184"/>
      <c r="L479" s="271"/>
      <c r="M479" s="184"/>
      <c r="N479" s="356"/>
      <c r="O479" s="224"/>
    </row>
    <row r="480" spans="4:15" ht="12.75">
      <c r="D480" s="199"/>
      <c r="E480" s="199"/>
      <c r="F480" s="199"/>
      <c r="G480" s="223"/>
      <c r="H480" s="223"/>
      <c r="I480" s="223"/>
      <c r="J480" s="184"/>
      <c r="K480" s="184"/>
      <c r="L480" s="271"/>
      <c r="M480" s="184"/>
      <c r="N480" s="356"/>
      <c r="O480" s="224"/>
    </row>
    <row r="481" spans="4:15" ht="12.75">
      <c r="D481" s="199"/>
      <c r="E481" s="199"/>
      <c r="F481" s="199"/>
      <c r="G481" s="223"/>
      <c r="H481" s="223"/>
      <c r="I481" s="223"/>
      <c r="J481" s="184"/>
      <c r="K481" s="184"/>
      <c r="L481" s="271"/>
      <c r="M481" s="184"/>
      <c r="N481" s="356"/>
      <c r="O481" s="224"/>
    </row>
    <row r="482" spans="4:15" ht="12.75">
      <c r="D482" s="199"/>
      <c r="E482" s="199"/>
      <c r="F482" s="199"/>
      <c r="G482" s="223"/>
      <c r="H482" s="223"/>
      <c r="I482" s="223"/>
      <c r="J482" s="184"/>
      <c r="K482" s="184"/>
      <c r="L482" s="271"/>
      <c r="M482" s="184"/>
      <c r="N482" s="356"/>
      <c r="O482" s="224"/>
    </row>
    <row r="483" spans="4:15" ht="12.75">
      <c r="D483" s="199"/>
      <c r="E483" s="199"/>
      <c r="F483" s="199"/>
      <c r="G483" s="223"/>
      <c r="H483" s="223"/>
      <c r="I483" s="223"/>
      <c r="J483" s="184"/>
      <c r="K483" s="184"/>
      <c r="L483" s="271"/>
      <c r="M483" s="184"/>
      <c r="N483" s="356"/>
      <c r="O483" s="224"/>
    </row>
    <row r="484" spans="4:15" ht="12.75">
      <c r="D484" s="199"/>
      <c r="E484" s="199"/>
      <c r="F484" s="199"/>
      <c r="G484" s="223"/>
      <c r="H484" s="223"/>
      <c r="I484" s="223"/>
      <c r="J484" s="184"/>
      <c r="K484" s="184"/>
      <c r="L484" s="271"/>
      <c r="M484" s="184"/>
      <c r="N484" s="356"/>
      <c r="O484" s="224"/>
    </row>
    <row r="485" spans="4:15" ht="12.75">
      <c r="D485" s="199"/>
      <c r="E485" s="199"/>
      <c r="F485" s="199"/>
      <c r="G485" s="223"/>
      <c r="H485" s="223"/>
      <c r="I485" s="223"/>
      <c r="J485" s="184"/>
      <c r="K485" s="184"/>
      <c r="L485" s="271"/>
      <c r="M485" s="184"/>
      <c r="N485" s="356"/>
      <c r="O485" s="224"/>
    </row>
    <row r="486" spans="4:15" ht="12.75">
      <c r="D486" s="199"/>
      <c r="E486" s="199"/>
      <c r="F486" s="199"/>
      <c r="G486" s="223"/>
      <c r="H486" s="223"/>
      <c r="I486" s="223"/>
      <c r="J486" s="184"/>
      <c r="K486" s="184"/>
      <c r="L486" s="271"/>
      <c r="M486" s="184"/>
      <c r="N486" s="356"/>
      <c r="O486" s="224"/>
    </row>
    <row r="487" spans="4:15" ht="12.75">
      <c r="D487" s="199"/>
      <c r="E487" s="199"/>
      <c r="F487" s="199"/>
      <c r="G487" s="223"/>
      <c r="H487" s="223"/>
      <c r="I487" s="223"/>
      <c r="J487" s="184"/>
      <c r="K487" s="184"/>
      <c r="L487" s="271"/>
      <c r="M487" s="184"/>
      <c r="N487" s="356"/>
      <c r="O487" s="224"/>
    </row>
    <row r="488" spans="4:15" ht="12.75">
      <c r="D488" s="199"/>
      <c r="E488" s="199"/>
      <c r="F488" s="199"/>
      <c r="G488" s="223"/>
      <c r="H488" s="223"/>
      <c r="I488" s="223"/>
      <c r="J488" s="184"/>
      <c r="K488" s="184"/>
      <c r="L488" s="271"/>
      <c r="M488" s="184"/>
      <c r="N488" s="356"/>
      <c r="O488" s="224"/>
    </row>
    <row r="489" spans="4:15" ht="12.75">
      <c r="D489" s="199"/>
      <c r="E489" s="199"/>
      <c r="F489" s="199"/>
      <c r="G489" s="223"/>
      <c r="H489" s="223"/>
      <c r="I489" s="223"/>
      <c r="J489" s="184"/>
      <c r="K489" s="184"/>
      <c r="L489" s="271"/>
      <c r="M489" s="184"/>
      <c r="N489" s="356"/>
      <c r="O489" s="224"/>
    </row>
    <row r="490" spans="4:15" ht="12.75">
      <c r="D490" s="199"/>
      <c r="E490" s="199"/>
      <c r="F490" s="199"/>
      <c r="G490" s="223"/>
      <c r="H490" s="223"/>
      <c r="I490" s="223"/>
      <c r="J490" s="184"/>
      <c r="K490" s="184"/>
      <c r="L490" s="271"/>
      <c r="M490" s="184"/>
      <c r="N490" s="356"/>
      <c r="O490" s="224"/>
    </row>
    <row r="491" spans="4:15" ht="12.75">
      <c r="D491" s="199"/>
      <c r="E491" s="199"/>
      <c r="F491" s="199"/>
      <c r="G491" s="223"/>
      <c r="H491" s="223"/>
      <c r="I491" s="223"/>
      <c r="J491" s="184"/>
      <c r="K491" s="184"/>
      <c r="L491" s="271"/>
      <c r="M491" s="184"/>
      <c r="N491" s="356"/>
      <c r="O491" s="224"/>
    </row>
    <row r="492" spans="4:15" ht="12.75">
      <c r="D492" s="199"/>
      <c r="E492" s="199"/>
      <c r="F492" s="199"/>
      <c r="G492" s="223"/>
      <c r="H492" s="223"/>
      <c r="I492" s="223"/>
      <c r="J492" s="184"/>
      <c r="K492" s="184"/>
      <c r="L492" s="271"/>
      <c r="M492" s="184"/>
      <c r="N492" s="356"/>
      <c r="O492" s="224"/>
    </row>
    <row r="493" spans="4:15" ht="12.75">
      <c r="D493" s="199"/>
      <c r="E493" s="199"/>
      <c r="F493" s="199"/>
      <c r="G493" s="223"/>
      <c r="H493" s="223"/>
      <c r="I493" s="223"/>
      <c r="J493" s="184"/>
      <c r="K493" s="184"/>
      <c r="L493" s="271"/>
      <c r="M493" s="184"/>
      <c r="N493" s="356"/>
      <c r="O493" s="224"/>
    </row>
    <row r="494" spans="4:15" ht="12.75">
      <c r="D494" s="199"/>
      <c r="E494" s="199"/>
      <c r="F494" s="199"/>
      <c r="G494" s="223"/>
      <c r="H494" s="223"/>
      <c r="I494" s="223"/>
      <c r="J494" s="184"/>
      <c r="K494" s="184"/>
      <c r="L494" s="271"/>
      <c r="M494" s="184"/>
      <c r="N494" s="356"/>
      <c r="O494" s="224"/>
    </row>
    <row r="495" spans="4:15" ht="12.75">
      <c r="D495" s="199"/>
      <c r="E495" s="199"/>
      <c r="F495" s="199"/>
      <c r="G495" s="223"/>
      <c r="H495" s="223"/>
      <c r="I495" s="223"/>
      <c r="J495" s="184"/>
      <c r="K495" s="184"/>
      <c r="L495" s="271"/>
      <c r="M495" s="184"/>
      <c r="N495" s="356"/>
      <c r="O495" s="224"/>
    </row>
    <row r="496" spans="4:15" ht="12.75">
      <c r="D496" s="199"/>
      <c r="E496" s="199"/>
      <c r="F496" s="199"/>
      <c r="G496" s="223"/>
      <c r="H496" s="223"/>
      <c r="I496" s="223"/>
      <c r="J496" s="184"/>
      <c r="K496" s="184"/>
      <c r="L496" s="271"/>
      <c r="M496" s="184"/>
      <c r="N496" s="356"/>
      <c r="O496" s="224"/>
    </row>
    <row r="497" spans="4:15" ht="12.75">
      <c r="D497" s="199"/>
      <c r="E497" s="199"/>
      <c r="F497" s="199"/>
      <c r="G497" s="223"/>
      <c r="H497" s="223"/>
      <c r="I497" s="223"/>
      <c r="J497" s="184"/>
      <c r="K497" s="184"/>
      <c r="L497" s="271"/>
      <c r="M497" s="184"/>
      <c r="N497" s="356"/>
      <c r="O497" s="224"/>
    </row>
    <row r="498" spans="4:15" ht="12.75">
      <c r="D498" s="199"/>
      <c r="E498" s="199"/>
      <c r="F498" s="199"/>
      <c r="G498" s="223"/>
      <c r="H498" s="223"/>
      <c r="I498" s="223"/>
      <c r="J498" s="184"/>
      <c r="K498" s="184"/>
      <c r="L498" s="271"/>
      <c r="M498" s="184"/>
      <c r="N498" s="356"/>
      <c r="O498" s="224"/>
    </row>
    <row r="499" spans="4:15" ht="12.75">
      <c r="D499" s="199"/>
      <c r="E499" s="199"/>
      <c r="F499" s="199"/>
      <c r="G499" s="223"/>
      <c r="H499" s="223"/>
      <c r="I499" s="223"/>
      <c r="J499" s="184"/>
      <c r="K499" s="184"/>
      <c r="L499" s="271"/>
      <c r="M499" s="184"/>
      <c r="N499" s="356"/>
      <c r="O499" s="224"/>
    </row>
    <row r="500" spans="4:15" ht="12.75">
      <c r="D500" s="199"/>
      <c r="E500" s="199"/>
      <c r="F500" s="199"/>
      <c r="G500" s="223"/>
      <c r="H500" s="223"/>
      <c r="I500" s="223"/>
      <c r="J500" s="184"/>
      <c r="K500" s="184"/>
      <c r="L500" s="271"/>
      <c r="M500" s="184"/>
      <c r="N500" s="356"/>
      <c r="O500" s="224"/>
    </row>
    <row r="501" spans="4:15" ht="12.75">
      <c r="D501" s="199"/>
      <c r="E501" s="199"/>
      <c r="F501" s="199"/>
      <c r="G501" s="223"/>
      <c r="H501" s="223"/>
      <c r="I501" s="223"/>
      <c r="J501" s="184"/>
      <c r="K501" s="184"/>
      <c r="L501" s="271"/>
      <c r="M501" s="184"/>
      <c r="N501" s="356"/>
      <c r="O501" s="224"/>
    </row>
    <row r="502" spans="4:15" ht="12.75">
      <c r="D502" s="199"/>
      <c r="E502" s="199"/>
      <c r="F502" s="199"/>
      <c r="G502" s="223"/>
      <c r="H502" s="223"/>
      <c r="I502" s="223"/>
      <c r="J502" s="184"/>
      <c r="K502" s="184"/>
      <c r="L502" s="271"/>
      <c r="M502" s="184"/>
      <c r="N502" s="356"/>
      <c r="O502" s="224"/>
    </row>
    <row r="503" spans="4:15" ht="12.75">
      <c r="D503" s="199"/>
      <c r="E503" s="199"/>
      <c r="F503" s="199"/>
      <c r="G503" s="223"/>
      <c r="H503" s="223"/>
      <c r="I503" s="223"/>
      <c r="J503" s="184"/>
      <c r="K503" s="184"/>
      <c r="L503" s="271"/>
      <c r="M503" s="184"/>
      <c r="N503" s="356"/>
      <c r="O503" s="224"/>
    </row>
    <row r="504" spans="4:15" ht="12.75">
      <c r="D504" s="199"/>
      <c r="E504" s="199"/>
      <c r="F504" s="199"/>
      <c r="G504" s="223"/>
      <c r="H504" s="223"/>
      <c r="I504" s="223"/>
      <c r="J504" s="184"/>
      <c r="K504" s="184"/>
      <c r="L504" s="271"/>
      <c r="M504" s="184"/>
      <c r="N504" s="356"/>
      <c r="O504" s="224"/>
    </row>
    <row r="505" spans="4:15" ht="12.75">
      <c r="D505" s="199"/>
      <c r="E505" s="199"/>
      <c r="F505" s="199"/>
      <c r="G505" s="223"/>
      <c r="H505" s="223"/>
      <c r="I505" s="223"/>
      <c r="J505" s="184"/>
      <c r="K505" s="184"/>
      <c r="L505" s="271"/>
      <c r="M505" s="184"/>
      <c r="N505" s="356"/>
      <c r="O505" s="224"/>
    </row>
    <row r="506" spans="4:15" ht="12.75">
      <c r="D506" s="199"/>
      <c r="E506" s="199"/>
      <c r="F506" s="199"/>
      <c r="G506" s="223"/>
      <c r="H506" s="223"/>
      <c r="I506" s="223"/>
      <c r="J506" s="184"/>
      <c r="K506" s="184"/>
      <c r="L506" s="271"/>
      <c r="M506" s="184"/>
      <c r="N506" s="356"/>
      <c r="O506" s="224"/>
    </row>
    <row r="507" spans="4:15" ht="12.75">
      <c r="D507" s="199"/>
      <c r="E507" s="199"/>
      <c r="F507" s="199"/>
      <c r="G507" s="223"/>
      <c r="H507" s="223"/>
      <c r="I507" s="223"/>
      <c r="J507" s="184"/>
      <c r="K507" s="184"/>
      <c r="L507" s="271"/>
      <c r="M507" s="184"/>
      <c r="N507" s="356"/>
      <c r="O507" s="224"/>
    </row>
    <row r="508" spans="4:15" ht="12.75">
      <c r="D508" s="199"/>
      <c r="E508" s="199"/>
      <c r="F508" s="199"/>
      <c r="G508" s="223"/>
      <c r="H508" s="223"/>
      <c r="I508" s="223"/>
      <c r="J508" s="184"/>
      <c r="K508" s="184"/>
      <c r="L508" s="271"/>
      <c r="M508" s="184"/>
      <c r="N508" s="356"/>
      <c r="O508" s="224"/>
    </row>
    <row r="509" spans="4:15" ht="12.75">
      <c r="D509" s="199"/>
      <c r="E509" s="199"/>
      <c r="F509" s="199"/>
      <c r="G509" s="223"/>
      <c r="H509" s="223"/>
      <c r="I509" s="223"/>
      <c r="J509" s="184"/>
      <c r="K509" s="184"/>
      <c r="L509" s="271"/>
      <c r="M509" s="184"/>
      <c r="N509" s="356"/>
      <c r="O509" s="224"/>
    </row>
    <row r="510" spans="4:15" ht="12.75">
      <c r="D510" s="199"/>
      <c r="E510" s="199"/>
      <c r="F510" s="199"/>
      <c r="G510" s="223"/>
      <c r="H510" s="223"/>
      <c r="I510" s="223"/>
      <c r="J510" s="184"/>
      <c r="K510" s="184"/>
      <c r="L510" s="271"/>
      <c r="M510" s="184"/>
      <c r="N510" s="356"/>
      <c r="O510" s="224"/>
    </row>
    <row r="511" spans="4:15" ht="12.75">
      <c r="D511" s="199"/>
      <c r="E511" s="199"/>
      <c r="F511" s="199"/>
      <c r="G511" s="223"/>
      <c r="H511" s="223"/>
      <c r="I511" s="223"/>
      <c r="J511" s="184"/>
      <c r="K511" s="184"/>
      <c r="L511" s="271"/>
      <c r="M511" s="184"/>
      <c r="N511" s="356"/>
      <c r="O511" s="224"/>
    </row>
    <row r="512" spans="4:15" ht="12.75">
      <c r="D512" s="199"/>
      <c r="E512" s="199"/>
      <c r="F512" s="199"/>
      <c r="G512" s="223"/>
      <c r="H512" s="223"/>
      <c r="I512" s="223"/>
      <c r="J512" s="184"/>
      <c r="K512" s="184"/>
      <c r="L512" s="271"/>
      <c r="M512" s="184"/>
      <c r="N512" s="356"/>
      <c r="O512" s="224"/>
    </row>
    <row r="513" spans="4:15" ht="12.75">
      <c r="D513" s="199"/>
      <c r="E513" s="199"/>
      <c r="F513" s="199"/>
      <c r="G513" s="223"/>
      <c r="H513" s="223"/>
      <c r="I513" s="223"/>
      <c r="J513" s="184"/>
      <c r="K513" s="184"/>
      <c r="L513" s="271"/>
      <c r="M513" s="184"/>
      <c r="N513" s="356"/>
      <c r="O513" s="224"/>
    </row>
    <row r="514" spans="4:15" ht="12.75">
      <c r="D514" s="199"/>
      <c r="E514" s="199"/>
      <c r="F514" s="199"/>
      <c r="G514" s="223"/>
      <c r="H514" s="223"/>
      <c r="I514" s="223"/>
      <c r="J514" s="184"/>
      <c r="K514" s="184"/>
      <c r="L514" s="271"/>
      <c r="M514" s="184"/>
      <c r="N514" s="356"/>
      <c r="O514" s="224"/>
    </row>
    <row r="515" spans="4:15" ht="12.75">
      <c r="D515" s="199"/>
      <c r="E515" s="199"/>
      <c r="F515" s="199"/>
      <c r="G515" s="223"/>
      <c r="H515" s="223"/>
      <c r="I515" s="223"/>
      <c r="J515" s="184"/>
      <c r="K515" s="184"/>
      <c r="L515" s="271"/>
      <c r="M515" s="184"/>
      <c r="N515" s="356"/>
      <c r="O515" s="224"/>
    </row>
    <row r="516" spans="4:15" ht="12.75">
      <c r="D516" s="199"/>
      <c r="E516" s="199"/>
      <c r="F516" s="199"/>
      <c r="G516" s="223"/>
      <c r="H516" s="223"/>
      <c r="I516" s="223"/>
      <c r="J516" s="184"/>
      <c r="K516" s="184"/>
      <c r="L516" s="271"/>
      <c r="M516" s="184"/>
      <c r="N516" s="356"/>
      <c r="O516" s="224"/>
    </row>
    <row r="517" spans="4:15" ht="12.75">
      <c r="D517" s="199"/>
      <c r="E517" s="199"/>
      <c r="F517" s="199"/>
      <c r="G517" s="223"/>
      <c r="H517" s="223"/>
      <c r="I517" s="223"/>
      <c r="J517" s="184"/>
      <c r="K517" s="184"/>
      <c r="L517" s="271"/>
      <c r="M517" s="184"/>
      <c r="N517" s="356"/>
      <c r="O517" s="224"/>
    </row>
    <row r="518" spans="4:15" ht="12.75">
      <c r="D518" s="199"/>
      <c r="E518" s="199"/>
      <c r="F518" s="199"/>
      <c r="G518" s="223"/>
      <c r="H518" s="223"/>
      <c r="I518" s="223"/>
      <c r="J518" s="184"/>
      <c r="K518" s="184"/>
      <c r="L518" s="271"/>
      <c r="M518" s="184"/>
      <c r="N518" s="356"/>
      <c r="O518" s="224"/>
    </row>
    <row r="519" spans="4:15" ht="12.75">
      <c r="D519" s="199"/>
      <c r="E519" s="199"/>
      <c r="F519" s="199"/>
      <c r="G519" s="223"/>
      <c r="H519" s="223"/>
      <c r="I519" s="223"/>
      <c r="J519" s="184"/>
      <c r="K519" s="184"/>
      <c r="L519" s="271"/>
      <c r="M519" s="184"/>
      <c r="N519" s="356"/>
      <c r="O519" s="224"/>
    </row>
    <row r="520" spans="4:15" ht="12.75">
      <c r="D520" s="199"/>
      <c r="E520" s="199"/>
      <c r="F520" s="199"/>
      <c r="G520" s="223"/>
      <c r="H520" s="223"/>
      <c r="I520" s="223"/>
      <c r="J520" s="184"/>
      <c r="K520" s="184"/>
      <c r="L520" s="271"/>
      <c r="M520" s="184"/>
      <c r="N520" s="356"/>
      <c r="O520" s="224"/>
    </row>
    <row r="521" spans="4:15" ht="12.75">
      <c r="D521" s="199"/>
      <c r="E521" s="199"/>
      <c r="F521" s="199"/>
      <c r="G521" s="223"/>
      <c r="H521" s="223"/>
      <c r="I521" s="223"/>
      <c r="J521" s="184"/>
      <c r="K521" s="184"/>
      <c r="L521" s="271"/>
      <c r="M521" s="184"/>
      <c r="N521" s="356"/>
      <c r="O521" s="224"/>
    </row>
    <row r="522" spans="4:15" ht="12.75">
      <c r="D522" s="199"/>
      <c r="E522" s="199"/>
      <c r="F522" s="199"/>
      <c r="G522" s="223"/>
      <c r="H522" s="223"/>
      <c r="I522" s="223"/>
      <c r="J522" s="184"/>
      <c r="K522" s="184"/>
      <c r="L522" s="271"/>
      <c r="M522" s="184"/>
      <c r="N522" s="356"/>
      <c r="O522" s="224"/>
    </row>
    <row r="523" spans="4:15" ht="12.75">
      <c r="D523" s="199"/>
      <c r="E523" s="199"/>
      <c r="F523" s="199"/>
      <c r="G523" s="223"/>
      <c r="H523" s="223"/>
      <c r="I523" s="223"/>
      <c r="J523" s="184"/>
      <c r="K523" s="184"/>
      <c r="L523" s="271"/>
      <c r="M523" s="184"/>
      <c r="N523" s="356"/>
      <c r="O523" s="224"/>
    </row>
    <row r="524" spans="4:15" ht="12.75">
      <c r="D524" s="199"/>
      <c r="E524" s="199"/>
      <c r="F524" s="199"/>
      <c r="G524" s="223"/>
      <c r="H524" s="223"/>
      <c r="I524" s="223"/>
      <c r="J524" s="184"/>
      <c r="K524" s="184"/>
      <c r="L524" s="271"/>
      <c r="M524" s="184"/>
      <c r="N524" s="356"/>
      <c r="O524" s="224"/>
    </row>
    <row r="525" spans="4:15" ht="12.75">
      <c r="D525" s="199"/>
      <c r="E525" s="199"/>
      <c r="F525" s="199"/>
      <c r="G525" s="223"/>
      <c r="H525" s="223"/>
      <c r="I525" s="223"/>
      <c r="J525" s="184"/>
      <c r="K525" s="184"/>
      <c r="L525" s="271"/>
      <c r="M525" s="184"/>
      <c r="N525" s="356"/>
      <c r="O525" s="224"/>
    </row>
    <row r="526" spans="4:15" ht="12.75">
      <c r="D526" s="199"/>
      <c r="E526" s="199"/>
      <c r="F526" s="199"/>
      <c r="G526" s="223"/>
      <c r="H526" s="223"/>
      <c r="I526" s="223"/>
      <c r="J526" s="184"/>
      <c r="K526" s="184"/>
      <c r="L526" s="271"/>
      <c r="M526" s="184"/>
      <c r="N526" s="356"/>
      <c r="O526" s="224"/>
    </row>
    <row r="527" spans="4:15" ht="12.75">
      <c r="D527" s="199"/>
      <c r="E527" s="199"/>
      <c r="F527" s="199"/>
      <c r="G527" s="223"/>
      <c r="H527" s="223"/>
      <c r="I527" s="223"/>
      <c r="J527" s="184"/>
      <c r="K527" s="184"/>
      <c r="L527" s="271"/>
      <c r="M527" s="184"/>
      <c r="N527" s="356"/>
      <c r="O527" s="224"/>
    </row>
    <row r="528" spans="4:15" ht="12.75">
      <c r="D528" s="199"/>
      <c r="E528" s="199"/>
      <c r="F528" s="199"/>
      <c r="G528" s="223"/>
      <c r="H528" s="223"/>
      <c r="I528" s="223"/>
      <c r="J528" s="184"/>
      <c r="K528" s="184"/>
      <c r="L528" s="271"/>
      <c r="M528" s="184"/>
      <c r="N528" s="356"/>
      <c r="O528" s="224"/>
    </row>
    <row r="529" spans="4:15" ht="12.75">
      <c r="D529" s="199"/>
      <c r="E529" s="199"/>
      <c r="F529" s="199"/>
      <c r="G529" s="223"/>
      <c r="H529" s="223"/>
      <c r="I529" s="223"/>
      <c r="J529" s="184"/>
      <c r="K529" s="184"/>
      <c r="L529" s="271"/>
      <c r="M529" s="184"/>
      <c r="N529" s="356"/>
      <c r="O529" s="224"/>
    </row>
    <row r="530" spans="4:15" ht="12.75">
      <c r="D530" s="199"/>
      <c r="E530" s="199"/>
      <c r="F530" s="199"/>
      <c r="G530" s="223"/>
      <c r="H530" s="223"/>
      <c r="I530" s="223"/>
      <c r="J530" s="184"/>
      <c r="K530" s="184"/>
      <c r="L530" s="271"/>
      <c r="M530" s="184"/>
      <c r="N530" s="356"/>
      <c r="O530" s="224"/>
    </row>
    <row r="531" spans="4:15" ht="12.75">
      <c r="D531" s="199"/>
      <c r="E531" s="199"/>
      <c r="F531" s="199"/>
      <c r="G531" s="223"/>
      <c r="H531" s="223"/>
      <c r="I531" s="223"/>
      <c r="J531" s="184"/>
      <c r="K531" s="184"/>
      <c r="L531" s="271"/>
      <c r="M531" s="184"/>
      <c r="N531" s="356"/>
      <c r="O531" s="224"/>
    </row>
    <row r="532" spans="4:15" ht="12.75">
      <c r="D532" s="199"/>
      <c r="E532" s="199"/>
      <c r="F532" s="199"/>
      <c r="G532" s="223"/>
      <c r="H532" s="223"/>
      <c r="I532" s="223"/>
      <c r="J532" s="184"/>
      <c r="K532" s="184"/>
      <c r="L532" s="271"/>
      <c r="M532" s="184"/>
      <c r="N532" s="356"/>
      <c r="O532" s="224"/>
    </row>
    <row r="533" spans="4:15" ht="12.75">
      <c r="D533" s="199"/>
      <c r="E533" s="199"/>
      <c r="F533" s="199"/>
      <c r="G533" s="223"/>
      <c r="H533" s="223"/>
      <c r="I533" s="223"/>
      <c r="J533" s="184"/>
      <c r="K533" s="184"/>
      <c r="L533" s="271"/>
      <c r="M533" s="184"/>
      <c r="N533" s="356"/>
      <c r="O533" s="224"/>
    </row>
    <row r="534" spans="4:15" ht="12.75">
      <c r="D534" s="199"/>
      <c r="E534" s="199"/>
      <c r="F534" s="199"/>
      <c r="G534" s="223"/>
      <c r="H534" s="223"/>
      <c r="I534" s="223"/>
      <c r="J534" s="184"/>
      <c r="K534" s="184"/>
      <c r="L534" s="271"/>
      <c r="M534" s="184"/>
      <c r="N534" s="356"/>
      <c r="O534" s="224"/>
    </row>
    <row r="535" spans="4:15" ht="12.75">
      <c r="D535" s="199"/>
      <c r="E535" s="199"/>
      <c r="F535" s="199"/>
      <c r="G535" s="223"/>
      <c r="H535" s="223"/>
      <c r="I535" s="223"/>
      <c r="J535" s="184"/>
      <c r="K535" s="184"/>
      <c r="L535" s="271"/>
      <c r="M535" s="184"/>
      <c r="N535" s="356"/>
      <c r="O535" s="224"/>
    </row>
    <row r="536" spans="4:15" ht="12.75">
      <c r="D536" s="199"/>
      <c r="E536" s="199"/>
      <c r="F536" s="199"/>
      <c r="G536" s="223"/>
      <c r="H536" s="223"/>
      <c r="I536" s="223"/>
      <c r="J536" s="184"/>
      <c r="K536" s="184"/>
      <c r="L536" s="271"/>
      <c r="M536" s="184"/>
      <c r="N536" s="356"/>
      <c r="O536" s="224"/>
    </row>
    <row r="537" spans="4:15" ht="12.75">
      <c r="D537" s="199"/>
      <c r="E537" s="199"/>
      <c r="F537" s="199"/>
      <c r="G537" s="223"/>
      <c r="H537" s="223"/>
      <c r="I537" s="223"/>
      <c r="J537" s="184"/>
      <c r="K537" s="184"/>
      <c r="L537" s="271"/>
      <c r="M537" s="184"/>
      <c r="N537" s="356"/>
      <c r="O537" s="224"/>
    </row>
    <row r="538" spans="4:15" ht="12.75">
      <c r="D538" s="199"/>
      <c r="E538" s="199"/>
      <c r="F538" s="199"/>
      <c r="G538" s="223"/>
      <c r="H538" s="223"/>
      <c r="I538" s="223"/>
      <c r="J538" s="184"/>
      <c r="K538" s="184"/>
      <c r="L538" s="271"/>
      <c r="M538" s="184"/>
      <c r="N538" s="356"/>
      <c r="O538" s="224"/>
    </row>
    <row r="539" spans="4:15" ht="12.75">
      <c r="D539" s="199"/>
      <c r="E539" s="199"/>
      <c r="F539" s="199"/>
      <c r="G539" s="223"/>
      <c r="H539" s="223"/>
      <c r="I539" s="223"/>
      <c r="J539" s="184"/>
      <c r="K539" s="184"/>
      <c r="L539" s="271"/>
      <c r="M539" s="184"/>
      <c r="N539" s="356"/>
      <c r="O539" s="224"/>
    </row>
    <row r="540" spans="4:15" ht="12.75">
      <c r="D540" s="199"/>
      <c r="E540" s="199"/>
      <c r="F540" s="199"/>
      <c r="G540" s="223"/>
      <c r="H540" s="223"/>
      <c r="I540" s="223"/>
      <c r="J540" s="184"/>
      <c r="K540" s="184"/>
      <c r="L540" s="271"/>
      <c r="M540" s="184"/>
      <c r="N540" s="356"/>
      <c r="O540" s="224"/>
    </row>
    <row r="541" spans="4:15" ht="12.75">
      <c r="D541" s="199"/>
      <c r="E541" s="199"/>
      <c r="F541" s="199"/>
      <c r="G541" s="223"/>
      <c r="H541" s="223"/>
      <c r="I541" s="223"/>
      <c r="J541" s="184"/>
      <c r="K541" s="184"/>
      <c r="L541" s="271"/>
      <c r="M541" s="184"/>
      <c r="N541" s="356"/>
      <c r="O541" s="224"/>
    </row>
    <row r="542" spans="4:15" ht="12.75">
      <c r="D542" s="199"/>
      <c r="E542" s="199"/>
      <c r="F542" s="199"/>
      <c r="G542" s="223"/>
      <c r="H542" s="223"/>
      <c r="I542" s="223"/>
      <c r="J542" s="184"/>
      <c r="K542" s="184"/>
      <c r="L542" s="271"/>
      <c r="M542" s="184"/>
      <c r="N542" s="356"/>
      <c r="O542" s="224"/>
    </row>
    <row r="543" spans="4:15" ht="12.75">
      <c r="D543" s="199"/>
      <c r="E543" s="199"/>
      <c r="F543" s="199"/>
      <c r="G543" s="223"/>
      <c r="H543" s="223"/>
      <c r="I543" s="223"/>
      <c r="J543" s="184"/>
      <c r="K543" s="184"/>
      <c r="L543" s="271"/>
      <c r="M543" s="184"/>
      <c r="N543" s="356"/>
      <c r="O543" s="224"/>
    </row>
    <row r="544" spans="4:15" ht="12.75">
      <c r="D544" s="199"/>
      <c r="E544" s="199"/>
      <c r="F544" s="199"/>
      <c r="G544" s="223"/>
      <c r="H544" s="223"/>
      <c r="I544" s="223"/>
      <c r="J544" s="184"/>
      <c r="K544" s="184"/>
      <c r="L544" s="271"/>
      <c r="M544" s="184"/>
      <c r="N544" s="356"/>
      <c r="O544" s="224"/>
    </row>
    <row r="545" spans="4:15" ht="12.75">
      <c r="D545" s="199"/>
      <c r="E545" s="199"/>
      <c r="F545" s="199"/>
      <c r="G545" s="223"/>
      <c r="H545" s="223"/>
      <c r="I545" s="223"/>
      <c r="J545" s="184"/>
      <c r="K545" s="184"/>
      <c r="L545" s="271"/>
      <c r="M545" s="184"/>
      <c r="N545" s="356"/>
      <c r="O545" s="224"/>
    </row>
    <row r="546" spans="4:15" ht="12.75">
      <c r="D546" s="199"/>
      <c r="E546" s="199"/>
      <c r="F546" s="199"/>
      <c r="G546" s="223"/>
      <c r="H546" s="223"/>
      <c r="I546" s="223"/>
      <c r="J546" s="184"/>
      <c r="K546" s="184"/>
      <c r="L546" s="271"/>
      <c r="M546" s="184"/>
      <c r="N546" s="356"/>
      <c r="O546" s="224"/>
    </row>
    <row r="547" spans="4:15" ht="12.75">
      <c r="D547" s="199"/>
      <c r="E547" s="199"/>
      <c r="F547" s="199"/>
      <c r="G547" s="223"/>
      <c r="H547" s="223"/>
      <c r="I547" s="223"/>
      <c r="J547" s="184"/>
      <c r="K547" s="184"/>
      <c r="L547" s="271"/>
      <c r="M547" s="184"/>
      <c r="N547" s="356"/>
      <c r="O547" s="224"/>
    </row>
    <row r="548" spans="4:15" ht="12.75">
      <c r="D548" s="199"/>
      <c r="E548" s="199"/>
      <c r="F548" s="199"/>
      <c r="G548" s="223"/>
      <c r="H548" s="223"/>
      <c r="I548" s="223"/>
      <c r="J548" s="184"/>
      <c r="K548" s="184"/>
      <c r="L548" s="271"/>
      <c r="M548" s="184"/>
      <c r="N548" s="356"/>
      <c r="O548" s="224"/>
    </row>
    <row r="549" spans="4:15" ht="12.75">
      <c r="D549" s="199"/>
      <c r="E549" s="199"/>
      <c r="F549" s="199"/>
      <c r="G549" s="223"/>
      <c r="H549" s="223"/>
      <c r="I549" s="223"/>
      <c r="J549" s="184"/>
      <c r="K549" s="184"/>
      <c r="L549" s="271"/>
      <c r="M549" s="184"/>
      <c r="N549" s="356"/>
      <c r="O549" s="224"/>
    </row>
    <row r="550" spans="4:15" ht="12.75">
      <c r="D550" s="199"/>
      <c r="E550" s="199"/>
      <c r="F550" s="199"/>
      <c r="G550" s="223"/>
      <c r="H550" s="223"/>
      <c r="I550" s="223"/>
      <c r="J550" s="184"/>
      <c r="K550" s="184"/>
      <c r="L550" s="271"/>
      <c r="M550" s="184"/>
      <c r="N550" s="356"/>
      <c r="O550" s="224"/>
    </row>
    <row r="551" spans="4:15" ht="12.75">
      <c r="D551" s="199"/>
      <c r="E551" s="199"/>
      <c r="F551" s="199"/>
      <c r="G551" s="223"/>
      <c r="H551" s="223"/>
      <c r="I551" s="223"/>
      <c r="J551" s="184"/>
      <c r="K551" s="184"/>
      <c r="L551" s="271"/>
      <c r="M551" s="184"/>
      <c r="N551" s="356"/>
      <c r="O551" s="224"/>
    </row>
    <row r="552" spans="4:15" ht="12.75">
      <c r="D552" s="199"/>
      <c r="E552" s="199"/>
      <c r="F552" s="199"/>
      <c r="G552" s="223"/>
      <c r="H552" s="223"/>
      <c r="I552" s="223"/>
      <c r="J552" s="184"/>
      <c r="K552" s="184"/>
      <c r="L552" s="271"/>
      <c r="M552" s="184"/>
      <c r="N552" s="356"/>
      <c r="O552" s="224"/>
    </row>
    <row r="553" spans="4:15" ht="12.75">
      <c r="D553" s="199"/>
      <c r="E553" s="199"/>
      <c r="F553" s="199"/>
      <c r="G553" s="223"/>
      <c r="H553" s="223"/>
      <c r="I553" s="223"/>
      <c r="J553" s="184"/>
      <c r="K553" s="184"/>
      <c r="L553" s="271"/>
      <c r="M553" s="184"/>
      <c r="N553" s="356"/>
      <c r="O553" s="224"/>
    </row>
    <row r="554" spans="4:15" ht="12.75">
      <c r="D554" s="199"/>
      <c r="E554" s="199"/>
      <c r="F554" s="199"/>
      <c r="G554" s="223"/>
      <c r="H554" s="223"/>
      <c r="I554" s="223"/>
      <c r="J554" s="184"/>
      <c r="K554" s="184"/>
      <c r="L554" s="271"/>
      <c r="M554" s="184"/>
      <c r="N554" s="356"/>
      <c r="O554" s="224"/>
    </row>
    <row r="555" spans="4:15" ht="12.75">
      <c r="D555" s="199"/>
      <c r="E555" s="199"/>
      <c r="F555" s="199"/>
      <c r="G555" s="223"/>
      <c r="H555" s="223"/>
      <c r="I555" s="223"/>
      <c r="J555" s="184"/>
      <c r="K555" s="184"/>
      <c r="L555" s="271"/>
      <c r="M555" s="184"/>
      <c r="N555" s="356"/>
      <c r="O555" s="224"/>
    </row>
    <row r="556" spans="4:15" ht="12.75">
      <c r="D556" s="199"/>
      <c r="E556" s="199"/>
      <c r="F556" s="199"/>
      <c r="G556" s="223"/>
      <c r="H556" s="223"/>
      <c r="I556" s="223"/>
      <c r="J556" s="184"/>
      <c r="K556" s="184"/>
      <c r="L556" s="271"/>
      <c r="M556" s="184"/>
      <c r="N556" s="356"/>
      <c r="O556" s="224"/>
    </row>
    <row r="557" spans="4:15" ht="12.75">
      <c r="D557" s="199"/>
      <c r="E557" s="199"/>
      <c r="F557" s="199"/>
      <c r="G557" s="223"/>
      <c r="H557" s="223"/>
      <c r="I557" s="223"/>
      <c r="J557" s="184"/>
      <c r="K557" s="184"/>
      <c r="L557" s="271"/>
      <c r="M557" s="184"/>
      <c r="N557" s="356"/>
      <c r="O557" s="224"/>
    </row>
    <row r="558" spans="4:15" ht="12.75">
      <c r="D558" s="199"/>
      <c r="E558" s="199"/>
      <c r="F558" s="199"/>
      <c r="G558" s="223"/>
      <c r="H558" s="223"/>
      <c r="I558" s="223"/>
      <c r="J558" s="184"/>
      <c r="K558" s="184"/>
      <c r="L558" s="271"/>
      <c r="M558" s="184"/>
      <c r="N558" s="356"/>
      <c r="O558" s="224"/>
    </row>
    <row r="559" spans="4:15" ht="12.75">
      <c r="D559" s="199"/>
      <c r="E559" s="199"/>
      <c r="F559" s="199"/>
      <c r="G559" s="223"/>
      <c r="H559" s="223"/>
      <c r="I559" s="223"/>
      <c r="J559" s="184"/>
      <c r="K559" s="184"/>
      <c r="L559" s="271"/>
      <c r="M559" s="184"/>
      <c r="N559" s="356"/>
      <c r="O559" s="224"/>
    </row>
    <row r="560" spans="4:15" ht="12.75">
      <c r="D560" s="199"/>
      <c r="E560" s="199"/>
      <c r="F560" s="199"/>
      <c r="G560" s="223"/>
      <c r="H560" s="223"/>
      <c r="I560" s="223"/>
      <c r="J560" s="184"/>
      <c r="K560" s="184"/>
      <c r="L560" s="271"/>
      <c r="M560" s="184"/>
      <c r="N560" s="356"/>
      <c r="O560" s="224"/>
    </row>
    <row r="561" spans="4:15" ht="12.75">
      <c r="D561" s="199"/>
      <c r="E561" s="199"/>
      <c r="F561" s="199"/>
      <c r="G561" s="223"/>
      <c r="H561" s="223"/>
      <c r="I561" s="223"/>
      <c r="J561" s="184"/>
      <c r="K561" s="184"/>
      <c r="L561" s="271"/>
      <c r="M561" s="184"/>
      <c r="N561" s="356"/>
      <c r="O561" s="224"/>
    </row>
    <row r="562" spans="4:15" ht="12.75">
      <c r="D562" s="199"/>
      <c r="E562" s="199"/>
      <c r="F562" s="199"/>
      <c r="G562" s="223"/>
      <c r="H562" s="223"/>
      <c r="I562" s="223"/>
      <c r="J562" s="184"/>
      <c r="K562" s="184"/>
      <c r="L562" s="271"/>
      <c r="M562" s="184"/>
      <c r="N562" s="356"/>
      <c r="O562" s="224"/>
    </row>
    <row r="563" spans="4:15" ht="12.75">
      <c r="D563" s="199"/>
      <c r="E563" s="199"/>
      <c r="F563" s="199"/>
      <c r="G563" s="223"/>
      <c r="H563" s="223"/>
      <c r="I563" s="223"/>
      <c r="J563" s="184"/>
      <c r="K563" s="184"/>
      <c r="L563" s="271"/>
      <c r="M563" s="184"/>
      <c r="N563" s="356"/>
      <c r="O563" s="224"/>
    </row>
    <row r="564" spans="4:15" ht="12.75">
      <c r="D564" s="199"/>
      <c r="E564" s="199"/>
      <c r="F564" s="199"/>
      <c r="G564" s="223"/>
      <c r="H564" s="223"/>
      <c r="I564" s="223"/>
      <c r="J564" s="184"/>
      <c r="K564" s="184"/>
      <c r="L564" s="271"/>
      <c r="M564" s="184"/>
      <c r="N564" s="356"/>
      <c r="O564" s="224"/>
    </row>
    <row r="565" spans="4:15" ht="12.75">
      <c r="D565" s="199"/>
      <c r="E565" s="199"/>
      <c r="F565" s="199"/>
      <c r="G565" s="223"/>
      <c r="H565" s="223"/>
      <c r="I565" s="223"/>
      <c r="J565" s="184"/>
      <c r="K565" s="184"/>
      <c r="L565" s="271"/>
      <c r="M565" s="184"/>
      <c r="N565" s="356"/>
      <c r="O565" s="224"/>
    </row>
    <row r="566" spans="4:15" ht="12.75">
      <c r="D566" s="199"/>
      <c r="E566" s="199"/>
      <c r="F566" s="199"/>
      <c r="G566" s="223"/>
      <c r="H566" s="223"/>
      <c r="I566" s="223"/>
      <c r="J566" s="184"/>
      <c r="K566" s="184"/>
      <c r="L566" s="271"/>
      <c r="M566" s="184"/>
      <c r="N566" s="356"/>
      <c r="O566" s="224"/>
    </row>
    <row r="567" spans="4:15" ht="12.75">
      <c r="D567" s="199"/>
      <c r="E567" s="199"/>
      <c r="F567" s="199"/>
      <c r="G567" s="223"/>
      <c r="H567" s="223"/>
      <c r="I567" s="223"/>
      <c r="J567" s="184"/>
      <c r="K567" s="184"/>
      <c r="L567" s="271"/>
      <c r="M567" s="184"/>
      <c r="N567" s="356"/>
      <c r="O567" s="224"/>
    </row>
    <row r="568" spans="4:15" ht="12.75">
      <c r="D568" s="199"/>
      <c r="E568" s="199"/>
      <c r="F568" s="199"/>
      <c r="G568" s="223"/>
      <c r="H568" s="223"/>
      <c r="I568" s="223"/>
      <c r="J568" s="184"/>
      <c r="K568" s="184"/>
      <c r="L568" s="271"/>
      <c r="M568" s="184"/>
      <c r="N568" s="356"/>
      <c r="O568" s="224"/>
    </row>
    <row r="569" spans="4:15" ht="12.75">
      <c r="D569" s="199"/>
      <c r="E569" s="199"/>
      <c r="F569" s="199"/>
      <c r="G569" s="223"/>
      <c r="H569" s="223"/>
      <c r="I569" s="223"/>
      <c r="J569" s="184"/>
      <c r="K569" s="184"/>
      <c r="L569" s="271"/>
      <c r="M569" s="184"/>
      <c r="N569" s="356"/>
      <c r="O569" s="224"/>
    </row>
    <row r="570" spans="4:15" ht="12.75">
      <c r="D570" s="199"/>
      <c r="E570" s="199"/>
      <c r="F570" s="199"/>
      <c r="G570" s="223"/>
      <c r="H570" s="223"/>
      <c r="I570" s="223"/>
      <c r="J570" s="184"/>
      <c r="K570" s="184"/>
      <c r="L570" s="271"/>
      <c r="M570" s="184"/>
      <c r="N570" s="356"/>
      <c r="O570" s="224"/>
    </row>
    <row r="571" spans="4:15" ht="12.75">
      <c r="D571" s="199"/>
      <c r="E571" s="199"/>
      <c r="F571" s="199"/>
      <c r="G571" s="223"/>
      <c r="H571" s="223"/>
      <c r="I571" s="223"/>
      <c r="J571" s="184"/>
      <c r="K571" s="184"/>
      <c r="L571" s="271"/>
      <c r="M571" s="184"/>
      <c r="N571" s="356"/>
      <c r="O571" s="224"/>
    </row>
    <row r="572" spans="4:15" ht="12.75">
      <c r="D572" s="199"/>
      <c r="E572" s="199"/>
      <c r="F572" s="199"/>
      <c r="G572" s="223"/>
      <c r="H572" s="223"/>
      <c r="I572" s="223"/>
      <c r="J572" s="184"/>
      <c r="K572" s="184"/>
      <c r="L572" s="271"/>
      <c r="M572" s="184"/>
      <c r="N572" s="356"/>
      <c r="O572" s="224"/>
    </row>
    <row r="573" spans="4:15" ht="12.75">
      <c r="D573" s="199"/>
      <c r="E573" s="199"/>
      <c r="F573" s="199"/>
      <c r="G573" s="223"/>
      <c r="H573" s="223"/>
      <c r="I573" s="223"/>
      <c r="J573" s="184"/>
      <c r="K573" s="184"/>
      <c r="L573" s="271"/>
      <c r="M573" s="184"/>
      <c r="N573" s="356"/>
      <c r="O573" s="224"/>
    </row>
    <row r="574" spans="4:15" ht="12.75">
      <c r="D574" s="199"/>
      <c r="E574" s="199"/>
      <c r="F574" s="199"/>
      <c r="G574" s="223"/>
      <c r="H574" s="223"/>
      <c r="I574" s="223"/>
      <c r="J574" s="184"/>
      <c r="K574" s="184"/>
      <c r="L574" s="271"/>
      <c r="M574" s="184"/>
      <c r="N574" s="356"/>
      <c r="O574" s="224"/>
    </row>
    <row r="575" spans="4:15" ht="12.75">
      <c r="D575" s="199"/>
      <c r="E575" s="199"/>
      <c r="F575" s="199"/>
      <c r="G575" s="223"/>
      <c r="H575" s="223"/>
      <c r="I575" s="223"/>
      <c r="J575" s="184"/>
      <c r="K575" s="184"/>
      <c r="L575" s="271"/>
      <c r="M575" s="184"/>
      <c r="N575" s="356"/>
      <c r="O575" s="224"/>
    </row>
    <row r="576" spans="4:15" ht="12.75">
      <c r="D576" s="199"/>
      <c r="E576" s="199"/>
      <c r="F576" s="199"/>
      <c r="G576" s="223"/>
      <c r="H576" s="223"/>
      <c r="I576" s="223"/>
      <c r="J576" s="184"/>
      <c r="K576" s="184"/>
      <c r="L576" s="271"/>
      <c r="M576" s="184"/>
      <c r="N576" s="356"/>
      <c r="O576" s="224"/>
    </row>
    <row r="577" spans="4:15" ht="12.75">
      <c r="D577" s="199"/>
      <c r="E577" s="199"/>
      <c r="F577" s="199"/>
      <c r="G577" s="223"/>
      <c r="H577" s="223"/>
      <c r="I577" s="223"/>
      <c r="J577" s="184"/>
      <c r="K577" s="184"/>
      <c r="L577" s="271"/>
      <c r="M577" s="184"/>
      <c r="N577" s="356"/>
      <c r="O577" s="224"/>
    </row>
    <row r="578" spans="4:15" ht="12.75">
      <c r="D578" s="199"/>
      <c r="E578" s="199"/>
      <c r="F578" s="199"/>
      <c r="G578" s="223"/>
      <c r="H578" s="223"/>
      <c r="I578" s="223"/>
      <c r="J578" s="184"/>
      <c r="K578" s="184"/>
      <c r="L578" s="271"/>
      <c r="M578" s="184"/>
      <c r="N578" s="356"/>
      <c r="O578" s="224"/>
    </row>
    <row r="579" spans="4:15" ht="12.75">
      <c r="D579" s="199"/>
      <c r="E579" s="199"/>
      <c r="F579" s="199"/>
      <c r="G579" s="223"/>
      <c r="H579" s="223"/>
      <c r="I579" s="223"/>
      <c r="J579" s="184"/>
      <c r="K579" s="184"/>
      <c r="L579" s="271"/>
      <c r="M579" s="184"/>
      <c r="N579" s="356"/>
      <c r="O579" s="224"/>
    </row>
    <row r="580" spans="4:15" ht="12.75">
      <c r="D580" s="199"/>
      <c r="E580" s="199"/>
      <c r="F580" s="199"/>
      <c r="G580" s="223"/>
      <c r="H580" s="223"/>
      <c r="I580" s="223"/>
      <c r="J580" s="184"/>
      <c r="K580" s="184"/>
      <c r="L580" s="271"/>
      <c r="M580" s="184"/>
      <c r="N580" s="356"/>
      <c r="O580" s="224"/>
    </row>
    <row r="581" spans="4:15" ht="12.75">
      <c r="D581" s="199"/>
      <c r="E581" s="199"/>
      <c r="F581" s="199"/>
      <c r="G581" s="223"/>
      <c r="H581" s="223"/>
      <c r="I581" s="223"/>
      <c r="J581" s="184"/>
      <c r="K581" s="184"/>
      <c r="L581" s="271"/>
      <c r="M581" s="184"/>
      <c r="N581" s="356"/>
      <c r="O581" s="224"/>
    </row>
    <row r="582" spans="4:15" ht="12.75">
      <c r="D582" s="199"/>
      <c r="E582" s="199"/>
      <c r="F582" s="199"/>
      <c r="G582" s="223"/>
      <c r="H582" s="223"/>
      <c r="I582" s="223"/>
      <c r="J582" s="184"/>
      <c r="K582" s="184"/>
      <c r="L582" s="271"/>
      <c r="M582" s="184"/>
      <c r="N582" s="356"/>
      <c r="O582" s="224"/>
    </row>
    <row r="583" spans="4:15" ht="12.75">
      <c r="D583" s="199"/>
      <c r="E583" s="199"/>
      <c r="F583" s="199"/>
      <c r="G583" s="223"/>
      <c r="H583" s="223"/>
      <c r="I583" s="223"/>
      <c r="J583" s="184"/>
      <c r="K583" s="184"/>
      <c r="L583" s="271"/>
      <c r="M583" s="184"/>
      <c r="N583" s="356"/>
      <c r="O583" s="224"/>
    </row>
    <row r="584" spans="4:15" ht="12.75">
      <c r="D584" s="199"/>
      <c r="E584" s="199"/>
      <c r="F584" s="199"/>
      <c r="G584" s="223"/>
      <c r="H584" s="223"/>
      <c r="I584" s="223"/>
      <c r="J584" s="184"/>
      <c r="K584" s="184"/>
      <c r="L584" s="271"/>
      <c r="M584" s="184"/>
      <c r="N584" s="356"/>
      <c r="O584" s="224"/>
    </row>
    <row r="585" spans="4:15" ht="12.75">
      <c r="D585" s="199"/>
      <c r="E585" s="199"/>
      <c r="F585" s="199"/>
      <c r="G585" s="223"/>
      <c r="H585" s="223"/>
      <c r="I585" s="223"/>
      <c r="J585" s="184"/>
      <c r="K585" s="184"/>
      <c r="L585" s="271"/>
      <c r="M585" s="184"/>
      <c r="N585" s="356"/>
      <c r="O585" s="224"/>
    </row>
    <row r="586" spans="4:15" ht="12.75">
      <c r="D586" s="199"/>
      <c r="E586" s="199"/>
      <c r="F586" s="199"/>
      <c r="G586" s="223"/>
      <c r="H586" s="223"/>
      <c r="I586" s="223"/>
      <c r="J586" s="184"/>
      <c r="K586" s="184"/>
      <c r="L586" s="271"/>
      <c r="M586" s="184"/>
      <c r="N586" s="356"/>
      <c r="O586" s="224"/>
    </row>
    <row r="587" spans="4:15" ht="12.75">
      <c r="D587" s="199"/>
      <c r="E587" s="199"/>
      <c r="F587" s="199"/>
      <c r="G587" s="223"/>
      <c r="H587" s="223"/>
      <c r="I587" s="223"/>
      <c r="J587" s="184"/>
      <c r="K587" s="184"/>
      <c r="L587" s="271"/>
      <c r="M587" s="184"/>
      <c r="N587" s="356"/>
      <c r="O587" s="224"/>
    </row>
    <row r="588" spans="4:15" ht="12.75">
      <c r="D588" s="199"/>
      <c r="E588" s="199"/>
      <c r="F588" s="199"/>
      <c r="G588" s="223"/>
      <c r="H588" s="223"/>
      <c r="I588" s="223"/>
      <c r="J588" s="184"/>
      <c r="K588" s="184"/>
      <c r="L588" s="271"/>
      <c r="M588" s="184"/>
      <c r="N588" s="356"/>
      <c r="O588" s="224"/>
    </row>
    <row r="589" spans="4:15" ht="12.75">
      <c r="D589" s="199"/>
      <c r="E589" s="199"/>
      <c r="F589" s="199"/>
      <c r="G589" s="223"/>
      <c r="H589" s="223"/>
      <c r="I589" s="223"/>
      <c r="J589" s="184"/>
      <c r="K589" s="184"/>
      <c r="L589" s="271"/>
      <c r="M589" s="184"/>
      <c r="N589" s="356"/>
      <c r="O589" s="224"/>
    </row>
    <row r="590" spans="4:15" ht="12.75">
      <c r="D590" s="199"/>
      <c r="E590" s="199"/>
      <c r="F590" s="199"/>
      <c r="G590" s="223"/>
      <c r="H590" s="223"/>
      <c r="I590" s="223"/>
      <c r="J590" s="184"/>
      <c r="K590" s="184"/>
      <c r="L590" s="271"/>
      <c r="M590" s="184"/>
      <c r="N590" s="356"/>
      <c r="O590" s="224"/>
    </row>
    <row r="591" spans="4:15" ht="12.75">
      <c r="D591" s="199"/>
      <c r="E591" s="199"/>
      <c r="F591" s="199"/>
      <c r="G591" s="223"/>
      <c r="H591" s="223"/>
      <c r="I591" s="223"/>
      <c r="J591" s="184"/>
      <c r="K591" s="184"/>
      <c r="L591" s="271"/>
      <c r="M591" s="184"/>
      <c r="N591" s="356"/>
      <c r="O591" s="224"/>
    </row>
    <row r="592" spans="4:15" ht="12.75">
      <c r="D592" s="199"/>
      <c r="E592" s="199"/>
      <c r="F592" s="199"/>
      <c r="G592" s="223"/>
      <c r="H592" s="223"/>
      <c r="I592" s="223"/>
      <c r="J592" s="184"/>
      <c r="K592" s="184"/>
      <c r="L592" s="271"/>
      <c r="M592" s="184"/>
      <c r="N592" s="356"/>
      <c r="O592" s="224"/>
    </row>
    <row r="593" spans="4:15" ht="12.75">
      <c r="D593" s="199"/>
      <c r="E593" s="199"/>
      <c r="F593" s="199"/>
      <c r="G593" s="223"/>
      <c r="H593" s="223"/>
      <c r="I593" s="223"/>
      <c r="J593" s="184"/>
      <c r="K593" s="184"/>
      <c r="L593" s="271"/>
      <c r="M593" s="184"/>
      <c r="N593" s="356"/>
      <c r="O593" s="224"/>
    </row>
    <row r="594" spans="4:15" ht="12.75">
      <c r="D594" s="199"/>
      <c r="E594" s="199"/>
      <c r="F594" s="199"/>
      <c r="G594" s="223"/>
      <c r="H594" s="223"/>
      <c r="I594" s="223"/>
      <c r="J594" s="184"/>
      <c r="K594" s="184"/>
      <c r="L594" s="271"/>
      <c r="M594" s="184"/>
      <c r="N594" s="356"/>
      <c r="O594" s="224"/>
    </row>
    <row r="595" spans="4:15" ht="12.75">
      <c r="D595" s="199"/>
      <c r="E595" s="199"/>
      <c r="F595" s="199"/>
      <c r="G595" s="223"/>
      <c r="H595" s="223"/>
      <c r="I595" s="223"/>
      <c r="J595" s="184"/>
      <c r="K595" s="184"/>
      <c r="L595" s="271"/>
      <c r="M595" s="184"/>
      <c r="N595" s="356"/>
      <c r="O595" s="224"/>
    </row>
    <row r="596" spans="4:15" ht="12.75">
      <c r="D596" s="199"/>
      <c r="E596" s="199"/>
      <c r="F596" s="199"/>
      <c r="G596" s="223"/>
      <c r="H596" s="223"/>
      <c r="I596" s="223"/>
      <c r="J596" s="184"/>
      <c r="K596" s="184"/>
      <c r="L596" s="271"/>
      <c r="M596" s="184"/>
      <c r="N596" s="356"/>
      <c r="O596" s="224"/>
    </row>
    <row r="597" spans="4:15" ht="12.75">
      <c r="D597" s="199"/>
      <c r="E597" s="199"/>
      <c r="F597" s="199"/>
      <c r="G597" s="223"/>
      <c r="H597" s="223"/>
      <c r="I597" s="223"/>
      <c r="J597" s="184"/>
      <c r="K597" s="184"/>
      <c r="L597" s="271"/>
      <c r="M597" s="184"/>
      <c r="N597" s="356"/>
      <c r="O597" s="224"/>
    </row>
    <row r="598" spans="4:15" ht="12.75">
      <c r="D598" s="199"/>
      <c r="E598" s="199"/>
      <c r="F598" s="199"/>
      <c r="G598" s="223"/>
      <c r="H598" s="223"/>
      <c r="I598" s="223"/>
      <c r="J598" s="184"/>
      <c r="K598" s="184"/>
      <c r="L598" s="271"/>
      <c r="M598" s="184"/>
      <c r="N598" s="356"/>
      <c r="O598" s="224"/>
    </row>
    <row r="599" spans="4:15" ht="12.75">
      <c r="D599" s="199"/>
      <c r="E599" s="199"/>
      <c r="F599" s="199"/>
      <c r="G599" s="223"/>
      <c r="H599" s="223"/>
      <c r="I599" s="223"/>
      <c r="J599" s="184"/>
      <c r="K599" s="184"/>
      <c r="L599" s="271"/>
      <c r="M599" s="184"/>
      <c r="N599" s="356"/>
      <c r="O599" s="224"/>
    </row>
    <row r="600" spans="4:15" ht="12.75">
      <c r="D600" s="199"/>
      <c r="E600" s="199"/>
      <c r="F600" s="199"/>
      <c r="G600" s="223"/>
      <c r="H600" s="223"/>
      <c r="I600" s="223"/>
      <c r="J600" s="184"/>
      <c r="K600" s="184"/>
      <c r="L600" s="271"/>
      <c r="M600" s="184"/>
      <c r="N600" s="356"/>
      <c r="O600" s="224"/>
    </row>
    <row r="601" spans="4:15" ht="12.75">
      <c r="D601" s="199"/>
      <c r="E601" s="199"/>
      <c r="F601" s="199"/>
      <c r="G601" s="223"/>
      <c r="H601" s="223"/>
      <c r="I601" s="223"/>
      <c r="J601" s="184"/>
      <c r="K601" s="184"/>
      <c r="L601" s="271"/>
      <c r="M601" s="184"/>
      <c r="N601" s="356"/>
      <c r="O601" s="224"/>
    </row>
    <row r="602" spans="4:15" ht="12.75">
      <c r="D602" s="199"/>
      <c r="E602" s="199"/>
      <c r="F602" s="199"/>
      <c r="G602" s="223"/>
      <c r="H602" s="223"/>
      <c r="I602" s="223"/>
      <c r="J602" s="184"/>
      <c r="K602" s="184"/>
      <c r="L602" s="271"/>
      <c r="M602" s="184"/>
      <c r="N602" s="356"/>
      <c r="O602" s="224"/>
    </row>
    <row r="603" spans="4:15" ht="12.75">
      <c r="D603" s="199"/>
      <c r="E603" s="199"/>
      <c r="F603" s="199"/>
      <c r="G603" s="223"/>
      <c r="H603" s="223"/>
      <c r="I603" s="223"/>
      <c r="J603" s="184"/>
      <c r="K603" s="184"/>
      <c r="L603" s="271"/>
      <c r="M603" s="184"/>
      <c r="N603" s="356"/>
      <c r="O603" s="224"/>
    </row>
    <row r="604" spans="4:15" ht="12.75">
      <c r="D604" s="199"/>
      <c r="E604" s="199"/>
      <c r="F604" s="199"/>
      <c r="G604" s="223"/>
      <c r="H604" s="223"/>
      <c r="I604" s="223"/>
      <c r="J604" s="184"/>
      <c r="K604" s="184"/>
      <c r="L604" s="271"/>
      <c r="M604" s="184"/>
      <c r="N604" s="356"/>
      <c r="O604" s="224"/>
    </row>
    <row r="605" spans="4:15" ht="12.75">
      <c r="D605" s="199"/>
      <c r="E605" s="199"/>
      <c r="F605" s="199"/>
      <c r="G605" s="223"/>
      <c r="H605" s="223"/>
      <c r="I605" s="223"/>
      <c r="J605" s="184"/>
      <c r="K605" s="184"/>
      <c r="L605" s="271"/>
      <c r="M605" s="184"/>
      <c r="N605" s="356"/>
      <c r="O605" s="224"/>
    </row>
    <row r="606" spans="4:15" ht="12.75">
      <c r="D606" s="199"/>
      <c r="E606" s="199"/>
      <c r="F606" s="199"/>
      <c r="G606" s="223"/>
      <c r="H606" s="223"/>
      <c r="I606" s="223"/>
      <c r="J606" s="184"/>
      <c r="K606" s="184"/>
      <c r="L606" s="271"/>
      <c r="M606" s="184"/>
      <c r="N606" s="356"/>
      <c r="O606" s="224"/>
    </row>
    <row r="607" spans="4:15" ht="12.75">
      <c r="D607" s="199"/>
      <c r="E607" s="199"/>
      <c r="F607" s="199"/>
      <c r="G607" s="223"/>
      <c r="H607" s="223"/>
      <c r="I607" s="223"/>
      <c r="J607" s="184"/>
      <c r="K607" s="184"/>
      <c r="L607" s="271"/>
      <c r="M607" s="184"/>
      <c r="N607" s="356"/>
      <c r="O607" s="224"/>
    </row>
    <row r="608" spans="4:15" ht="12.75">
      <c r="D608" s="199"/>
      <c r="E608" s="199"/>
      <c r="F608" s="199"/>
      <c r="G608" s="223"/>
      <c r="H608" s="223"/>
      <c r="I608" s="223"/>
      <c r="J608" s="184"/>
      <c r="K608" s="184"/>
      <c r="L608" s="271"/>
      <c r="M608" s="184"/>
      <c r="N608" s="356"/>
      <c r="O608" s="224"/>
    </row>
    <row r="609" spans="4:15" ht="12.75">
      <c r="D609" s="199"/>
      <c r="E609" s="199"/>
      <c r="F609" s="199"/>
      <c r="G609" s="223"/>
      <c r="H609" s="223"/>
      <c r="I609" s="223"/>
      <c r="J609" s="184"/>
      <c r="K609" s="184"/>
      <c r="L609" s="271"/>
      <c r="M609" s="184"/>
      <c r="N609" s="356"/>
      <c r="O609" s="224"/>
    </row>
    <row r="610" spans="4:15" ht="12.75">
      <c r="D610" s="199"/>
      <c r="E610" s="199"/>
      <c r="F610" s="199"/>
      <c r="G610" s="223"/>
      <c r="H610" s="223"/>
      <c r="I610" s="223"/>
      <c r="J610" s="184"/>
      <c r="K610" s="184"/>
      <c r="L610" s="271"/>
      <c r="M610" s="184"/>
      <c r="N610" s="356"/>
      <c r="O610" s="224"/>
    </row>
    <row r="611" spans="4:15" ht="12.75">
      <c r="D611" s="199"/>
      <c r="E611" s="199"/>
      <c r="F611" s="199"/>
      <c r="G611" s="223"/>
      <c r="H611" s="223"/>
      <c r="I611" s="223"/>
      <c r="J611" s="184"/>
      <c r="K611" s="184"/>
      <c r="L611" s="271"/>
      <c r="M611" s="184"/>
      <c r="N611" s="356"/>
      <c r="O611" s="224"/>
    </row>
    <row r="612" spans="4:15" ht="12.75">
      <c r="D612" s="199"/>
      <c r="E612" s="199"/>
      <c r="F612" s="199"/>
      <c r="G612" s="223"/>
      <c r="H612" s="223"/>
      <c r="I612" s="223"/>
      <c r="J612" s="184"/>
      <c r="K612" s="184"/>
      <c r="L612" s="271"/>
      <c r="M612" s="184"/>
      <c r="N612" s="356"/>
      <c r="O612" s="224"/>
    </row>
    <row r="613" spans="4:15" ht="12.75">
      <c r="D613" s="199"/>
      <c r="E613" s="199"/>
      <c r="F613" s="199"/>
      <c r="G613" s="223"/>
      <c r="H613" s="223"/>
      <c r="I613" s="223"/>
      <c r="J613" s="184"/>
      <c r="K613" s="184"/>
      <c r="L613" s="271"/>
      <c r="M613" s="184"/>
      <c r="N613" s="356"/>
      <c r="O613" s="224"/>
    </row>
    <row r="614" spans="4:15" ht="12.75">
      <c r="D614" s="199"/>
      <c r="E614" s="199"/>
      <c r="F614" s="199"/>
      <c r="G614" s="223"/>
      <c r="H614" s="223"/>
      <c r="I614" s="223"/>
      <c r="J614" s="184"/>
      <c r="K614" s="184"/>
      <c r="L614" s="271"/>
      <c r="M614" s="184"/>
      <c r="N614" s="356"/>
      <c r="O614" s="224"/>
    </row>
    <row r="615" spans="4:15" ht="12.75">
      <c r="D615" s="199"/>
      <c r="E615" s="199"/>
      <c r="F615" s="199"/>
      <c r="G615" s="223"/>
      <c r="H615" s="223"/>
      <c r="I615" s="223"/>
      <c r="J615" s="184"/>
      <c r="K615" s="184"/>
      <c r="L615" s="271"/>
      <c r="M615" s="184"/>
      <c r="N615" s="356"/>
      <c r="O615" s="224"/>
    </row>
    <row r="616" spans="4:15" ht="12.75">
      <c r="D616" s="199"/>
      <c r="E616" s="199"/>
      <c r="F616" s="199"/>
      <c r="G616" s="223"/>
      <c r="H616" s="223"/>
      <c r="I616" s="223"/>
      <c r="J616" s="184"/>
      <c r="K616" s="184"/>
      <c r="L616" s="271"/>
      <c r="M616" s="184"/>
      <c r="N616" s="356"/>
      <c r="O616" s="224"/>
    </row>
    <row r="617" spans="4:15" ht="12.75">
      <c r="D617" s="199"/>
      <c r="E617" s="199"/>
      <c r="F617" s="199"/>
      <c r="G617" s="223"/>
      <c r="H617" s="223"/>
      <c r="I617" s="223"/>
      <c r="J617" s="184"/>
      <c r="K617" s="184"/>
      <c r="L617" s="271"/>
      <c r="M617" s="184"/>
      <c r="N617" s="356"/>
      <c r="O617" s="224"/>
    </row>
    <row r="618" spans="4:15" ht="12.75">
      <c r="D618" s="199"/>
      <c r="E618" s="199"/>
      <c r="F618" s="199"/>
      <c r="G618" s="223"/>
      <c r="H618" s="223"/>
      <c r="I618" s="223"/>
      <c r="J618" s="184"/>
      <c r="K618" s="184"/>
      <c r="L618" s="271"/>
      <c r="M618" s="184"/>
      <c r="N618" s="356"/>
      <c r="O618" s="224"/>
    </row>
    <row r="619" spans="4:15" ht="12.75">
      <c r="D619" s="199"/>
      <c r="E619" s="199"/>
      <c r="F619" s="199"/>
      <c r="G619" s="223"/>
      <c r="H619" s="223"/>
      <c r="I619" s="223"/>
      <c r="J619" s="184"/>
      <c r="K619" s="184"/>
      <c r="L619" s="271"/>
      <c r="M619" s="184"/>
      <c r="N619" s="356"/>
      <c r="O619" s="224"/>
    </row>
    <row r="620" spans="4:15" ht="12.75">
      <c r="D620" s="199"/>
      <c r="E620" s="199"/>
      <c r="F620" s="199"/>
      <c r="G620" s="223"/>
      <c r="H620" s="223"/>
      <c r="I620" s="223"/>
      <c r="J620" s="184"/>
      <c r="K620" s="184"/>
      <c r="L620" s="271"/>
      <c r="M620" s="184"/>
      <c r="N620" s="356"/>
      <c r="O620" s="224"/>
    </row>
    <row r="621" spans="4:15" ht="12.75">
      <c r="D621" s="199"/>
      <c r="E621" s="199"/>
      <c r="F621" s="199"/>
      <c r="G621" s="223"/>
      <c r="H621" s="223"/>
      <c r="I621" s="223"/>
      <c r="J621" s="184"/>
      <c r="K621" s="184"/>
      <c r="L621" s="271"/>
      <c r="M621" s="184"/>
      <c r="N621" s="356"/>
      <c r="O621" s="224"/>
    </row>
    <row r="622" spans="4:15" ht="12.75">
      <c r="D622" s="199"/>
      <c r="E622" s="199"/>
      <c r="F622" s="199"/>
      <c r="G622" s="223"/>
      <c r="H622" s="223"/>
      <c r="I622" s="223"/>
      <c r="J622" s="184"/>
      <c r="K622" s="184"/>
      <c r="L622" s="271"/>
      <c r="M622" s="184"/>
      <c r="N622" s="356"/>
      <c r="O622" s="224"/>
    </row>
    <row r="623" spans="4:15" ht="12.75">
      <c r="D623" s="199"/>
      <c r="E623" s="199"/>
      <c r="F623" s="199"/>
      <c r="G623" s="223"/>
      <c r="H623" s="223"/>
      <c r="I623" s="223"/>
      <c r="J623" s="184"/>
      <c r="K623" s="184"/>
      <c r="L623" s="271"/>
      <c r="M623" s="184"/>
      <c r="N623" s="356"/>
      <c r="O623" s="224"/>
    </row>
    <row r="624" spans="4:15" ht="12.75">
      <c r="D624" s="199"/>
      <c r="E624" s="199"/>
      <c r="F624" s="199"/>
      <c r="G624" s="223"/>
      <c r="H624" s="223"/>
      <c r="I624" s="223"/>
      <c r="J624" s="184"/>
      <c r="K624" s="184"/>
      <c r="L624" s="271"/>
      <c r="M624" s="184"/>
      <c r="N624" s="356"/>
      <c r="O624" s="224"/>
    </row>
    <row r="625" spans="4:15" ht="12.75">
      <c r="D625" s="199"/>
      <c r="E625" s="199"/>
      <c r="F625" s="199"/>
      <c r="G625" s="223"/>
      <c r="H625" s="223"/>
      <c r="I625" s="223"/>
      <c r="J625" s="184"/>
      <c r="K625" s="184"/>
      <c r="L625" s="271"/>
      <c r="M625" s="184"/>
      <c r="N625" s="356"/>
      <c r="O625" s="224"/>
    </row>
    <row r="626" spans="4:15" ht="12.75">
      <c r="D626" s="199"/>
      <c r="E626" s="199"/>
      <c r="F626" s="199"/>
      <c r="G626" s="223"/>
      <c r="H626" s="223"/>
      <c r="I626" s="223"/>
      <c r="J626" s="184"/>
      <c r="K626" s="184"/>
      <c r="L626" s="271"/>
      <c r="M626" s="184"/>
      <c r="N626" s="356"/>
      <c r="O626" s="224"/>
    </row>
    <row r="627" spans="4:15" ht="12.75">
      <c r="D627" s="199"/>
      <c r="E627" s="199"/>
      <c r="F627" s="199"/>
      <c r="G627" s="223"/>
      <c r="H627" s="223"/>
      <c r="I627" s="223"/>
      <c r="J627" s="184"/>
      <c r="K627" s="184"/>
      <c r="L627" s="271"/>
      <c r="M627" s="184"/>
      <c r="N627" s="356"/>
      <c r="O627" s="224"/>
    </row>
    <row r="628" spans="4:15" ht="12.75">
      <c r="D628" s="199"/>
      <c r="E628" s="199"/>
      <c r="F628" s="199"/>
      <c r="G628" s="223"/>
      <c r="H628" s="223"/>
      <c r="I628" s="223"/>
      <c r="J628" s="184"/>
      <c r="K628" s="184"/>
      <c r="L628" s="271"/>
      <c r="M628" s="184"/>
      <c r="N628" s="356"/>
      <c r="O628" s="224"/>
    </row>
    <row r="629" spans="4:15" ht="12.75">
      <c r="D629" s="199"/>
      <c r="E629" s="199"/>
      <c r="F629" s="199"/>
      <c r="G629" s="223"/>
      <c r="H629" s="223"/>
      <c r="I629" s="223"/>
      <c r="J629" s="184"/>
      <c r="K629" s="184"/>
      <c r="L629" s="271"/>
      <c r="M629" s="184"/>
      <c r="N629" s="356"/>
      <c r="O629" s="224"/>
    </row>
    <row r="630" spans="4:15" ht="12.75">
      <c r="D630" s="199"/>
      <c r="E630" s="199"/>
      <c r="F630" s="199"/>
      <c r="G630" s="223"/>
      <c r="H630" s="223"/>
      <c r="I630" s="223"/>
      <c r="J630" s="184"/>
      <c r="K630" s="184"/>
      <c r="L630" s="271"/>
      <c r="M630" s="184"/>
      <c r="N630" s="356"/>
      <c r="O630" s="224"/>
    </row>
    <row r="631" spans="4:15" ht="12.75">
      <c r="D631" s="199"/>
      <c r="E631" s="199"/>
      <c r="F631" s="199"/>
      <c r="G631" s="223"/>
      <c r="H631" s="223"/>
      <c r="I631" s="223"/>
      <c r="J631" s="184"/>
      <c r="K631" s="184"/>
      <c r="L631" s="271"/>
      <c r="M631" s="184"/>
      <c r="N631" s="356"/>
      <c r="O631" s="224"/>
    </row>
    <row r="632" spans="4:15" ht="12.75">
      <c r="D632" s="199"/>
      <c r="E632" s="199"/>
      <c r="F632" s="199"/>
      <c r="G632" s="223"/>
      <c r="H632" s="223"/>
      <c r="I632" s="223"/>
      <c r="J632" s="184"/>
      <c r="K632" s="184"/>
      <c r="L632" s="271"/>
      <c r="M632" s="184"/>
      <c r="N632" s="356"/>
      <c r="O632" s="224"/>
    </row>
    <row r="633" spans="4:15" ht="12.75">
      <c r="D633" s="199"/>
      <c r="E633" s="199"/>
      <c r="F633" s="199"/>
      <c r="G633" s="223"/>
      <c r="H633" s="223"/>
      <c r="I633" s="223"/>
      <c r="J633" s="184"/>
      <c r="K633" s="184"/>
      <c r="L633" s="271"/>
      <c r="M633" s="184"/>
      <c r="N633" s="356"/>
      <c r="O633" s="224"/>
    </row>
    <row r="634" spans="4:15" ht="12.75">
      <c r="D634" s="199"/>
      <c r="E634" s="199"/>
      <c r="F634" s="199"/>
      <c r="G634" s="223"/>
      <c r="H634" s="223"/>
      <c r="I634" s="223"/>
      <c r="J634" s="184"/>
      <c r="K634" s="184"/>
      <c r="L634" s="271"/>
      <c r="M634" s="184"/>
      <c r="N634" s="356"/>
      <c r="O634" s="224"/>
    </row>
    <row r="635" spans="4:15" ht="12.75">
      <c r="D635" s="199"/>
      <c r="E635" s="199"/>
      <c r="F635" s="199"/>
      <c r="G635" s="223"/>
      <c r="H635" s="223"/>
      <c r="I635" s="223"/>
      <c r="J635" s="184"/>
      <c r="K635" s="184"/>
      <c r="L635" s="271"/>
      <c r="M635" s="184"/>
      <c r="N635" s="356"/>
      <c r="O635" s="224"/>
    </row>
    <row r="636" spans="4:15" ht="12.75">
      <c r="D636" s="199"/>
      <c r="E636" s="199"/>
      <c r="F636" s="199"/>
      <c r="G636" s="223"/>
      <c r="H636" s="223"/>
      <c r="I636" s="223"/>
      <c r="J636" s="184"/>
      <c r="K636" s="184"/>
      <c r="L636" s="271"/>
      <c r="M636" s="184"/>
      <c r="N636" s="356"/>
      <c r="O636" s="224"/>
    </row>
    <row r="637" spans="4:15" ht="12.75">
      <c r="D637" s="199"/>
      <c r="E637" s="199"/>
      <c r="F637" s="199"/>
      <c r="G637" s="223"/>
      <c r="H637" s="223"/>
      <c r="I637" s="223"/>
      <c r="J637" s="184"/>
      <c r="K637" s="184"/>
      <c r="L637" s="271"/>
      <c r="M637" s="184"/>
      <c r="N637" s="356"/>
      <c r="O637" s="224"/>
    </row>
    <row r="638" spans="4:15" ht="12.75">
      <c r="D638" s="199"/>
      <c r="E638" s="199"/>
      <c r="F638" s="199"/>
      <c r="G638" s="223"/>
      <c r="H638" s="223"/>
      <c r="I638" s="223"/>
      <c r="J638" s="184"/>
      <c r="K638" s="184"/>
      <c r="L638" s="271"/>
      <c r="M638" s="184"/>
      <c r="N638" s="356"/>
      <c r="O638" s="224"/>
    </row>
    <row r="639" spans="4:15" ht="12.75">
      <c r="D639" s="199"/>
      <c r="E639" s="199"/>
      <c r="F639" s="199"/>
      <c r="G639" s="223"/>
      <c r="H639" s="223"/>
      <c r="I639" s="223"/>
      <c r="J639" s="184"/>
      <c r="K639" s="184"/>
      <c r="L639" s="271"/>
      <c r="M639" s="184"/>
      <c r="N639" s="356"/>
      <c r="O639" s="224"/>
    </row>
    <row r="640" spans="4:15" ht="12.75">
      <c r="D640" s="199"/>
      <c r="E640" s="199"/>
      <c r="F640" s="199"/>
      <c r="G640" s="223"/>
      <c r="H640" s="223"/>
      <c r="I640" s="223"/>
      <c r="J640" s="184"/>
      <c r="K640" s="184"/>
      <c r="L640" s="271"/>
      <c r="M640" s="184"/>
      <c r="N640" s="356"/>
      <c r="O640" s="224"/>
    </row>
    <row r="641" spans="4:15" ht="12.75">
      <c r="D641" s="199"/>
      <c r="E641" s="199"/>
      <c r="F641" s="199"/>
      <c r="G641" s="223"/>
      <c r="H641" s="223"/>
      <c r="I641" s="223"/>
      <c r="J641" s="184"/>
      <c r="K641" s="184"/>
      <c r="L641" s="271"/>
      <c r="M641" s="184"/>
      <c r="N641" s="356"/>
      <c r="O641" s="224"/>
    </row>
    <row r="642" spans="4:15" ht="12.75">
      <c r="D642" s="199"/>
      <c r="E642" s="199"/>
      <c r="F642" s="199"/>
      <c r="G642" s="223"/>
      <c r="H642" s="223"/>
      <c r="I642" s="223"/>
      <c r="J642" s="184"/>
      <c r="K642" s="184"/>
      <c r="L642" s="271"/>
      <c r="M642" s="184"/>
      <c r="N642" s="356"/>
      <c r="O642" s="224"/>
    </row>
    <row r="643" spans="4:15" ht="12.75">
      <c r="D643" s="199"/>
      <c r="E643" s="199"/>
      <c r="F643" s="199"/>
      <c r="G643" s="223"/>
      <c r="H643" s="223"/>
      <c r="I643" s="223"/>
      <c r="J643" s="184"/>
      <c r="K643" s="184"/>
      <c r="L643" s="271"/>
      <c r="M643" s="184"/>
      <c r="N643" s="356"/>
      <c r="O643" s="224"/>
    </row>
    <row r="644" spans="4:15" ht="12.75">
      <c r="D644" s="199"/>
      <c r="E644" s="199"/>
      <c r="F644" s="199"/>
      <c r="G644" s="223"/>
      <c r="H644" s="223"/>
      <c r="I644" s="223"/>
      <c r="J644" s="184"/>
      <c r="K644" s="184"/>
      <c r="L644" s="271"/>
      <c r="M644" s="184"/>
      <c r="N644" s="356"/>
      <c r="O644" s="224"/>
    </row>
    <row r="645" spans="4:15" ht="12.75">
      <c r="D645" s="199"/>
      <c r="E645" s="199"/>
      <c r="F645" s="199"/>
      <c r="G645" s="223"/>
      <c r="H645" s="223"/>
      <c r="I645" s="223"/>
      <c r="J645" s="184"/>
      <c r="K645" s="184"/>
      <c r="L645" s="271"/>
      <c r="M645" s="184"/>
      <c r="N645" s="356"/>
      <c r="O645" s="224"/>
    </row>
    <row r="646" spans="4:15" ht="12.75">
      <c r="D646" s="199"/>
      <c r="E646" s="199"/>
      <c r="F646" s="199"/>
      <c r="G646" s="223"/>
      <c r="H646" s="223"/>
      <c r="I646" s="223"/>
      <c r="J646" s="184"/>
      <c r="K646" s="184"/>
      <c r="L646" s="271"/>
      <c r="M646" s="184"/>
      <c r="N646" s="356"/>
      <c r="O646" s="224"/>
    </row>
    <row r="647" spans="4:15" ht="12.75">
      <c r="D647" s="199"/>
      <c r="E647" s="199"/>
      <c r="F647" s="199"/>
      <c r="G647" s="223"/>
      <c r="H647" s="223"/>
      <c r="I647" s="223"/>
      <c r="J647" s="184"/>
      <c r="K647" s="184"/>
      <c r="L647" s="271"/>
      <c r="M647" s="184"/>
      <c r="N647" s="356"/>
      <c r="O647" s="224"/>
    </row>
    <row r="648" spans="4:15" ht="12.75">
      <c r="D648" s="199"/>
      <c r="E648" s="199"/>
      <c r="F648" s="199"/>
      <c r="G648" s="223"/>
      <c r="H648" s="223"/>
      <c r="I648" s="223"/>
      <c r="J648" s="184"/>
      <c r="K648" s="184"/>
      <c r="L648" s="271"/>
      <c r="M648" s="184"/>
      <c r="N648" s="356"/>
      <c r="O648" s="224"/>
    </row>
    <row r="649" spans="4:15" ht="12.75">
      <c r="D649" s="199"/>
      <c r="E649" s="199"/>
      <c r="F649" s="199"/>
      <c r="G649" s="223"/>
      <c r="H649" s="223"/>
      <c r="I649" s="223"/>
      <c r="J649" s="184"/>
      <c r="K649" s="184"/>
      <c r="L649" s="271"/>
      <c r="M649" s="184"/>
      <c r="N649" s="356"/>
      <c r="O649" s="224"/>
    </row>
    <row r="650" spans="4:15" ht="12.75">
      <c r="D650" s="199"/>
      <c r="E650" s="199"/>
      <c r="F650" s="199"/>
      <c r="G650" s="223"/>
      <c r="H650" s="223"/>
      <c r="I650" s="223"/>
      <c r="J650" s="184"/>
      <c r="K650" s="184"/>
      <c r="L650" s="271"/>
      <c r="M650" s="184"/>
      <c r="N650" s="356"/>
      <c r="O650" s="224"/>
    </row>
    <row r="651" spans="4:15" ht="12.75">
      <c r="D651" s="199"/>
      <c r="E651" s="199"/>
      <c r="F651" s="199"/>
      <c r="G651" s="223"/>
      <c r="H651" s="223"/>
      <c r="I651" s="223"/>
      <c r="J651" s="184"/>
      <c r="K651" s="184"/>
      <c r="L651" s="271"/>
      <c r="M651" s="184"/>
      <c r="N651" s="356"/>
      <c r="O651" s="224"/>
    </row>
    <row r="652" spans="4:15" ht="12.75">
      <c r="D652" s="199"/>
      <c r="E652" s="199"/>
      <c r="F652" s="199"/>
      <c r="G652" s="223"/>
      <c r="H652" s="223"/>
      <c r="I652" s="223"/>
      <c r="J652" s="184"/>
      <c r="K652" s="184"/>
      <c r="L652" s="271"/>
      <c r="M652" s="184"/>
      <c r="N652" s="356"/>
      <c r="O652" s="224"/>
    </row>
    <row r="653" spans="4:15" ht="12.75">
      <c r="D653" s="199"/>
      <c r="E653" s="199"/>
      <c r="F653" s="199"/>
      <c r="G653" s="223"/>
      <c r="H653" s="223"/>
      <c r="I653" s="223"/>
      <c r="J653" s="184"/>
      <c r="K653" s="184"/>
      <c r="L653" s="271"/>
      <c r="M653" s="184"/>
      <c r="N653" s="356"/>
      <c r="O653" s="224"/>
    </row>
    <row r="654" spans="4:15" ht="12.75">
      <c r="D654" s="199"/>
      <c r="E654" s="199"/>
      <c r="F654" s="199"/>
      <c r="G654" s="223"/>
      <c r="H654" s="223"/>
      <c r="I654" s="223"/>
      <c r="J654" s="184"/>
      <c r="K654" s="184"/>
      <c r="L654" s="271"/>
      <c r="M654" s="184"/>
      <c r="N654" s="356"/>
      <c r="O654" s="224"/>
    </row>
    <row r="655" spans="4:15" ht="12.75">
      <c r="D655" s="199"/>
      <c r="E655" s="199"/>
      <c r="F655" s="199"/>
      <c r="G655" s="223"/>
      <c r="H655" s="223"/>
      <c r="I655" s="223"/>
      <c r="J655" s="184"/>
      <c r="K655" s="184"/>
      <c r="L655" s="271"/>
      <c r="M655" s="184"/>
      <c r="N655" s="356"/>
      <c r="O655" s="224"/>
    </row>
    <row r="656" spans="4:15" ht="12.75">
      <c r="D656" s="199"/>
      <c r="E656" s="199"/>
      <c r="F656" s="199"/>
      <c r="G656" s="223"/>
      <c r="H656" s="223"/>
      <c r="I656" s="223"/>
      <c r="J656" s="184"/>
      <c r="K656" s="184"/>
      <c r="L656" s="271"/>
      <c r="M656" s="184"/>
      <c r="N656" s="356"/>
      <c r="O656" s="224"/>
    </row>
    <row r="657" spans="4:15" ht="12.75">
      <c r="D657" s="199"/>
      <c r="E657" s="199"/>
      <c r="F657" s="199"/>
      <c r="G657" s="223"/>
      <c r="H657" s="223"/>
      <c r="I657" s="223"/>
      <c r="J657" s="184"/>
      <c r="K657" s="184"/>
      <c r="L657" s="271"/>
      <c r="M657" s="184"/>
      <c r="N657" s="356"/>
      <c r="O657" s="224"/>
    </row>
    <row r="658" spans="4:15" ht="12.75">
      <c r="D658" s="199"/>
      <c r="E658" s="199"/>
      <c r="F658" s="199"/>
      <c r="G658" s="223"/>
      <c r="H658" s="223"/>
      <c r="I658" s="223"/>
      <c r="J658" s="184"/>
      <c r="K658" s="184"/>
      <c r="L658" s="271"/>
      <c r="M658" s="184"/>
      <c r="N658" s="356"/>
      <c r="O658" s="224"/>
    </row>
    <row r="659" spans="4:15" ht="12.75">
      <c r="D659" s="199"/>
      <c r="E659" s="199"/>
      <c r="F659" s="199"/>
      <c r="G659" s="223"/>
      <c r="H659" s="223"/>
      <c r="I659" s="223"/>
      <c r="J659" s="184"/>
      <c r="K659" s="184"/>
      <c r="L659" s="271"/>
      <c r="M659" s="184"/>
      <c r="N659" s="356"/>
      <c r="O659" s="224"/>
    </row>
    <row r="660" spans="4:15" ht="12.75">
      <c r="D660" s="199"/>
      <c r="E660" s="199"/>
      <c r="F660" s="199"/>
      <c r="G660" s="223"/>
      <c r="H660" s="223"/>
      <c r="I660" s="223"/>
      <c r="J660" s="184"/>
      <c r="K660" s="184"/>
      <c r="L660" s="271"/>
      <c r="M660" s="184"/>
      <c r="N660" s="356"/>
      <c r="O660" s="224"/>
    </row>
    <row r="661" spans="4:15" ht="12.75">
      <c r="D661" s="199"/>
      <c r="E661" s="199"/>
      <c r="F661" s="199"/>
      <c r="G661" s="223"/>
      <c r="H661" s="223"/>
      <c r="I661" s="223"/>
      <c r="J661" s="184"/>
      <c r="K661" s="184"/>
      <c r="L661" s="271"/>
      <c r="M661" s="184"/>
      <c r="N661" s="356"/>
      <c r="O661" s="224"/>
    </row>
    <row r="662" spans="4:15" ht="12.75">
      <c r="D662" s="199"/>
      <c r="E662" s="199"/>
      <c r="F662" s="199"/>
      <c r="G662" s="223"/>
      <c r="H662" s="223"/>
      <c r="I662" s="223"/>
      <c r="J662" s="184"/>
      <c r="K662" s="184"/>
      <c r="L662" s="271"/>
      <c r="M662" s="184"/>
      <c r="N662" s="356"/>
      <c r="O662" s="224"/>
    </row>
    <row r="663" spans="4:15" ht="12.75">
      <c r="D663" s="199"/>
      <c r="E663" s="199"/>
      <c r="F663" s="199"/>
      <c r="G663" s="223"/>
      <c r="H663" s="223"/>
      <c r="I663" s="223"/>
      <c r="J663" s="184"/>
      <c r="K663" s="184"/>
      <c r="L663" s="271"/>
      <c r="M663" s="184"/>
      <c r="N663" s="356"/>
      <c r="O663" s="224"/>
    </row>
    <row r="664" spans="4:15" ht="12.75">
      <c r="D664" s="199"/>
      <c r="E664" s="199"/>
      <c r="F664" s="199"/>
      <c r="G664" s="223"/>
      <c r="H664" s="223"/>
      <c r="I664" s="223"/>
      <c r="J664" s="184"/>
      <c r="K664" s="184"/>
      <c r="L664" s="271"/>
      <c r="M664" s="184"/>
      <c r="N664" s="356"/>
      <c r="O664" s="224"/>
    </row>
    <row r="665" spans="4:15" ht="12.75">
      <c r="D665" s="199"/>
      <c r="E665" s="199"/>
      <c r="F665" s="199"/>
      <c r="G665" s="223"/>
      <c r="H665" s="223"/>
      <c r="I665" s="223"/>
      <c r="J665" s="184"/>
      <c r="K665" s="184"/>
      <c r="L665" s="271"/>
      <c r="M665" s="184"/>
      <c r="N665" s="356"/>
      <c r="O665" s="224"/>
    </row>
    <row r="666" spans="4:15" ht="12.75">
      <c r="D666" s="199"/>
      <c r="E666" s="199"/>
      <c r="F666" s="199"/>
      <c r="G666" s="223"/>
      <c r="H666" s="223"/>
      <c r="I666" s="223"/>
      <c r="J666" s="184"/>
      <c r="K666" s="184"/>
      <c r="L666" s="271"/>
      <c r="M666" s="184"/>
      <c r="N666" s="356"/>
      <c r="O666" s="224"/>
    </row>
    <row r="667" spans="4:15" ht="12.75">
      <c r="D667" s="199"/>
      <c r="E667" s="199"/>
      <c r="F667" s="199"/>
      <c r="G667" s="223"/>
      <c r="H667" s="223"/>
      <c r="I667" s="223"/>
      <c r="J667" s="184"/>
      <c r="K667" s="184"/>
      <c r="L667" s="271"/>
      <c r="M667" s="184"/>
      <c r="N667" s="356"/>
      <c r="O667" s="224"/>
    </row>
    <row r="668" spans="4:15" ht="12.75">
      <c r="D668" s="199"/>
      <c r="E668" s="199"/>
      <c r="F668" s="199"/>
      <c r="G668" s="223"/>
      <c r="H668" s="223"/>
      <c r="I668" s="223"/>
      <c r="J668" s="184"/>
      <c r="K668" s="184"/>
      <c r="L668" s="271"/>
      <c r="M668" s="184"/>
      <c r="N668" s="356"/>
      <c r="O668" s="224"/>
    </row>
    <row r="669" spans="4:15" ht="12.75">
      <c r="D669" s="199"/>
      <c r="E669" s="199"/>
      <c r="F669" s="199"/>
      <c r="G669" s="223"/>
      <c r="H669" s="223"/>
      <c r="I669" s="223"/>
      <c r="J669" s="184"/>
      <c r="K669" s="184"/>
      <c r="L669" s="271"/>
      <c r="M669" s="184"/>
      <c r="N669" s="356"/>
      <c r="O669" s="224"/>
    </row>
    <row r="670" spans="4:15" ht="12.75">
      <c r="D670" s="199"/>
      <c r="E670" s="199"/>
      <c r="F670" s="199"/>
      <c r="G670" s="223"/>
      <c r="H670" s="223"/>
      <c r="I670" s="223"/>
      <c r="J670" s="184"/>
      <c r="K670" s="184"/>
      <c r="L670" s="271"/>
      <c r="M670" s="184"/>
      <c r="N670" s="356"/>
      <c r="O670" s="224"/>
    </row>
    <row r="671" spans="4:15" ht="12.75">
      <c r="D671" s="199"/>
      <c r="E671" s="199"/>
      <c r="F671" s="199"/>
      <c r="G671" s="223"/>
      <c r="H671" s="223"/>
      <c r="I671" s="223"/>
      <c r="J671" s="184"/>
      <c r="K671" s="184"/>
      <c r="L671" s="271"/>
      <c r="M671" s="184"/>
      <c r="N671" s="356"/>
      <c r="O671" s="224"/>
    </row>
    <row r="672" spans="4:15" ht="12.75">
      <c r="D672" s="199"/>
      <c r="E672" s="199"/>
      <c r="F672" s="199"/>
      <c r="G672" s="223"/>
      <c r="H672" s="223"/>
      <c r="I672" s="223"/>
      <c r="J672" s="184"/>
      <c r="K672" s="184"/>
      <c r="L672" s="271"/>
      <c r="M672" s="184"/>
      <c r="N672" s="356"/>
      <c r="O672" s="224"/>
    </row>
    <row r="673" spans="4:15" ht="12.75">
      <c r="D673" s="199"/>
      <c r="E673" s="199"/>
      <c r="F673" s="199"/>
      <c r="G673" s="223"/>
      <c r="H673" s="223"/>
      <c r="I673" s="223"/>
      <c r="J673" s="184"/>
      <c r="K673" s="184"/>
      <c r="L673" s="271"/>
      <c r="M673" s="184"/>
      <c r="N673" s="356"/>
      <c r="O673" s="224"/>
    </row>
    <row r="674" spans="4:15" ht="12.75">
      <c r="D674" s="199"/>
      <c r="E674" s="199"/>
      <c r="F674" s="199"/>
      <c r="G674" s="223"/>
      <c r="H674" s="223"/>
      <c r="I674" s="223"/>
      <c r="J674" s="184"/>
      <c r="K674" s="184"/>
      <c r="L674" s="271"/>
      <c r="M674" s="184"/>
      <c r="N674" s="356"/>
      <c r="O674" s="224"/>
    </row>
    <row r="675" spans="4:15" ht="12.75">
      <c r="D675" s="199"/>
      <c r="E675" s="199"/>
      <c r="F675" s="199"/>
      <c r="G675" s="223"/>
      <c r="H675" s="223"/>
      <c r="I675" s="223"/>
      <c r="J675" s="184"/>
      <c r="K675" s="184"/>
      <c r="L675" s="271"/>
      <c r="M675" s="184"/>
      <c r="N675" s="356"/>
      <c r="O675" s="224"/>
    </row>
    <row r="676" spans="4:15" ht="12.75">
      <c r="D676" s="199"/>
      <c r="E676" s="199"/>
      <c r="F676" s="199"/>
      <c r="G676" s="223"/>
      <c r="H676" s="223"/>
      <c r="I676" s="223"/>
      <c r="J676" s="184"/>
      <c r="K676" s="184"/>
      <c r="L676" s="271"/>
      <c r="M676" s="184"/>
      <c r="N676" s="356"/>
      <c r="O676" s="224"/>
    </row>
    <row r="677" spans="4:15" ht="12.75">
      <c r="D677" s="199"/>
      <c r="E677" s="199"/>
      <c r="F677" s="199"/>
      <c r="G677" s="223"/>
      <c r="H677" s="223"/>
      <c r="I677" s="223"/>
      <c r="J677" s="184"/>
      <c r="K677" s="184"/>
      <c r="L677" s="271"/>
      <c r="M677" s="184"/>
      <c r="N677" s="356"/>
      <c r="O677" s="224"/>
    </row>
    <row r="678" spans="4:15" ht="12.75">
      <c r="D678" s="199"/>
      <c r="E678" s="199"/>
      <c r="F678" s="199"/>
      <c r="G678" s="223"/>
      <c r="H678" s="223"/>
      <c r="I678" s="223"/>
      <c r="J678" s="184"/>
      <c r="K678" s="184"/>
      <c r="L678" s="271"/>
      <c r="M678" s="184"/>
      <c r="N678" s="356"/>
      <c r="O678" s="224"/>
    </row>
    <row r="679" spans="4:15" ht="12.75">
      <c r="D679" s="199"/>
      <c r="E679" s="199"/>
      <c r="F679" s="199"/>
      <c r="G679" s="223"/>
      <c r="H679" s="223"/>
      <c r="I679" s="223"/>
      <c r="J679" s="184"/>
      <c r="K679" s="184"/>
      <c r="L679" s="271"/>
      <c r="M679" s="184"/>
      <c r="N679" s="356"/>
      <c r="O679" s="224"/>
    </row>
    <row r="680" spans="4:15" ht="12.75">
      <c r="D680" s="199"/>
      <c r="E680" s="199"/>
      <c r="F680" s="199"/>
      <c r="G680" s="223"/>
      <c r="H680" s="223"/>
      <c r="I680" s="223"/>
      <c r="J680" s="184"/>
      <c r="K680" s="184"/>
      <c r="L680" s="271"/>
      <c r="M680" s="184"/>
      <c r="N680" s="356"/>
      <c r="O680" s="224"/>
    </row>
    <row r="681" spans="4:15" ht="12.75">
      <c r="D681" s="199"/>
      <c r="E681" s="199"/>
      <c r="F681" s="199"/>
      <c r="G681" s="223"/>
      <c r="H681" s="223"/>
      <c r="I681" s="223"/>
      <c r="J681" s="184"/>
      <c r="K681" s="184"/>
      <c r="L681" s="271"/>
      <c r="M681" s="184"/>
      <c r="N681" s="356"/>
      <c r="O681" s="224"/>
    </row>
    <row r="682" spans="4:15" ht="12.75">
      <c r="D682" s="199"/>
      <c r="E682" s="199"/>
      <c r="F682" s="199"/>
      <c r="G682" s="223"/>
      <c r="H682" s="223"/>
      <c r="I682" s="223"/>
      <c r="J682" s="184"/>
      <c r="K682" s="184"/>
      <c r="L682" s="271"/>
      <c r="M682" s="184"/>
      <c r="N682" s="356"/>
      <c r="O682" s="224"/>
    </row>
    <row r="683" spans="4:15" ht="12.75">
      <c r="D683" s="199"/>
      <c r="E683" s="199"/>
      <c r="F683" s="199"/>
      <c r="G683" s="223"/>
      <c r="H683" s="223"/>
      <c r="I683" s="223"/>
      <c r="J683" s="184"/>
      <c r="K683" s="184"/>
      <c r="L683" s="271"/>
      <c r="M683" s="184"/>
      <c r="N683" s="356"/>
      <c r="O683" s="224"/>
    </row>
    <row r="684" spans="4:15" ht="12.75">
      <c r="D684" s="199"/>
      <c r="E684" s="199"/>
      <c r="F684" s="199"/>
      <c r="G684" s="223"/>
      <c r="H684" s="223"/>
      <c r="I684" s="223"/>
      <c r="J684" s="184"/>
      <c r="K684" s="184"/>
      <c r="L684" s="271"/>
      <c r="M684" s="184"/>
      <c r="N684" s="356"/>
      <c r="O684" s="224"/>
    </row>
    <row r="685" spans="4:15" ht="12.75">
      <c r="D685" s="199"/>
      <c r="E685" s="199"/>
      <c r="F685" s="199"/>
      <c r="G685" s="223"/>
      <c r="H685" s="223"/>
      <c r="I685" s="223"/>
      <c r="J685" s="184"/>
      <c r="K685" s="184"/>
      <c r="L685" s="271"/>
      <c r="M685" s="184"/>
      <c r="N685" s="356"/>
      <c r="O685" s="224"/>
    </row>
    <row r="686" spans="4:15" ht="12.75">
      <c r="D686" s="199"/>
      <c r="E686" s="199"/>
      <c r="F686" s="199"/>
      <c r="G686" s="223"/>
      <c r="H686" s="223"/>
      <c r="I686" s="223"/>
      <c r="J686" s="184"/>
      <c r="K686" s="184"/>
      <c r="L686" s="271"/>
      <c r="M686" s="184"/>
      <c r="N686" s="356"/>
      <c r="O686" s="224"/>
    </row>
    <row r="687" spans="4:15" ht="12.75">
      <c r="D687" s="199"/>
      <c r="E687" s="199"/>
      <c r="F687" s="199"/>
      <c r="G687" s="223"/>
      <c r="H687" s="223"/>
      <c r="I687" s="223"/>
      <c r="J687" s="184"/>
      <c r="K687" s="184"/>
      <c r="L687" s="271"/>
      <c r="M687" s="184"/>
      <c r="N687" s="356"/>
      <c r="O687" s="224"/>
    </row>
    <row r="688" spans="4:15" ht="12.75">
      <c r="D688" s="199"/>
      <c r="E688" s="199"/>
      <c r="F688" s="199"/>
      <c r="G688" s="223"/>
      <c r="H688" s="223"/>
      <c r="I688" s="223"/>
      <c r="J688" s="184"/>
      <c r="K688" s="184"/>
      <c r="L688" s="271"/>
      <c r="M688" s="184"/>
      <c r="N688" s="356"/>
      <c r="O688" s="224"/>
    </row>
    <row r="689" spans="4:15" ht="12.75">
      <c r="D689" s="199"/>
      <c r="E689" s="199"/>
      <c r="F689" s="199"/>
      <c r="G689" s="223"/>
      <c r="H689" s="223"/>
      <c r="I689" s="223"/>
      <c r="J689" s="184"/>
      <c r="K689" s="184"/>
      <c r="L689" s="271"/>
      <c r="M689" s="184"/>
      <c r="N689" s="356"/>
      <c r="O689" s="224"/>
    </row>
    <row r="690" spans="4:15" ht="12.75">
      <c r="D690" s="199"/>
      <c r="E690" s="199"/>
      <c r="F690" s="199"/>
      <c r="G690" s="223"/>
      <c r="H690" s="223"/>
      <c r="I690" s="223"/>
      <c r="J690" s="184"/>
      <c r="K690" s="184"/>
      <c r="L690" s="271"/>
      <c r="M690" s="184"/>
      <c r="N690" s="356"/>
      <c r="O690" s="224"/>
    </row>
    <row r="691" spans="4:15" ht="12.75">
      <c r="D691" s="199"/>
      <c r="E691" s="199"/>
      <c r="F691" s="199"/>
      <c r="G691" s="223"/>
      <c r="H691" s="223"/>
      <c r="I691" s="223"/>
      <c r="J691" s="184"/>
      <c r="K691" s="184"/>
      <c r="L691" s="271"/>
      <c r="M691" s="184"/>
      <c r="N691" s="356"/>
      <c r="O691" s="224"/>
    </row>
    <row r="692" spans="4:15" ht="12.75">
      <c r="D692" s="199"/>
      <c r="E692" s="199"/>
      <c r="F692" s="199"/>
      <c r="G692" s="223"/>
      <c r="H692" s="223"/>
      <c r="I692" s="223"/>
      <c r="J692" s="184"/>
      <c r="K692" s="184"/>
      <c r="L692" s="271"/>
      <c r="M692" s="184"/>
      <c r="N692" s="356"/>
      <c r="O692" s="224"/>
    </row>
    <row r="693" spans="4:15" ht="12.75">
      <c r="D693" s="199"/>
      <c r="E693" s="199"/>
      <c r="F693" s="199"/>
      <c r="G693" s="223"/>
      <c r="H693" s="223"/>
      <c r="I693" s="223"/>
      <c r="J693" s="184"/>
      <c r="K693" s="184"/>
      <c r="L693" s="271"/>
      <c r="M693" s="184"/>
      <c r="N693" s="356"/>
      <c r="O693" s="224"/>
    </row>
    <row r="694" spans="4:15" ht="12.75">
      <c r="D694" s="199"/>
      <c r="E694" s="199"/>
      <c r="F694" s="199"/>
      <c r="G694" s="223"/>
      <c r="H694" s="223"/>
      <c r="I694" s="223"/>
      <c r="J694" s="184"/>
      <c r="K694" s="184"/>
      <c r="L694" s="271"/>
      <c r="M694" s="184"/>
      <c r="N694" s="356"/>
      <c r="O694" s="224"/>
    </row>
    <row r="695" spans="4:15" ht="12.75">
      <c r="D695" s="199"/>
      <c r="E695" s="199"/>
      <c r="F695" s="199"/>
      <c r="G695" s="223"/>
      <c r="H695" s="223"/>
      <c r="I695" s="223"/>
      <c r="J695" s="184"/>
      <c r="K695" s="184"/>
      <c r="L695" s="271"/>
      <c r="M695" s="184"/>
      <c r="N695" s="356"/>
      <c r="O695" s="224"/>
    </row>
    <row r="696" spans="4:15" ht="12.75">
      <c r="D696" s="199"/>
      <c r="E696" s="199"/>
      <c r="F696" s="199"/>
      <c r="G696" s="223"/>
      <c r="H696" s="223"/>
      <c r="I696" s="223"/>
      <c r="J696" s="184"/>
      <c r="K696" s="184"/>
      <c r="L696" s="271"/>
      <c r="M696" s="184"/>
      <c r="N696" s="356"/>
      <c r="O696" s="224"/>
    </row>
    <row r="697" spans="4:15" ht="12.75">
      <c r="D697" s="199"/>
      <c r="E697" s="199"/>
      <c r="F697" s="199"/>
      <c r="G697" s="223"/>
      <c r="H697" s="223"/>
      <c r="I697" s="223"/>
      <c r="J697" s="184"/>
      <c r="K697" s="184"/>
      <c r="L697" s="271"/>
      <c r="M697" s="184"/>
      <c r="N697" s="356"/>
      <c r="O697" s="224"/>
    </row>
    <row r="698" spans="4:15" ht="12.75">
      <c r="D698" s="199"/>
      <c r="E698" s="199"/>
      <c r="F698" s="199"/>
      <c r="G698" s="223"/>
      <c r="H698" s="223"/>
      <c r="I698" s="223"/>
      <c r="J698" s="184"/>
      <c r="K698" s="184"/>
      <c r="L698" s="271"/>
      <c r="M698" s="184"/>
      <c r="N698" s="356"/>
      <c r="O698" s="224"/>
    </row>
    <row r="699" spans="4:15" ht="12.75">
      <c r="D699" s="199"/>
      <c r="E699" s="199"/>
      <c r="F699" s="199"/>
      <c r="G699" s="223"/>
      <c r="H699" s="223"/>
      <c r="I699" s="223"/>
      <c r="J699" s="184"/>
      <c r="K699" s="184"/>
      <c r="L699" s="271"/>
      <c r="M699" s="184"/>
      <c r="N699" s="356"/>
      <c r="O699" s="224"/>
    </row>
    <row r="700" spans="4:15" ht="12.75">
      <c r="D700" s="199"/>
      <c r="E700" s="199"/>
      <c r="F700" s="199"/>
      <c r="G700" s="223"/>
      <c r="H700" s="223"/>
      <c r="I700" s="223"/>
      <c r="J700" s="184"/>
      <c r="K700" s="184"/>
      <c r="L700" s="271"/>
      <c r="M700" s="184"/>
      <c r="N700" s="356"/>
      <c r="O700" s="224"/>
    </row>
    <row r="701" spans="4:15" ht="12.75">
      <c r="D701" s="199"/>
      <c r="E701" s="199"/>
      <c r="F701" s="199"/>
      <c r="G701" s="223"/>
      <c r="H701" s="223"/>
      <c r="I701" s="223"/>
      <c r="J701" s="184"/>
      <c r="K701" s="184"/>
      <c r="L701" s="271"/>
      <c r="M701" s="184"/>
      <c r="N701" s="356"/>
      <c r="O701" s="224"/>
    </row>
    <row r="702" spans="4:15" ht="12.75">
      <c r="D702" s="199"/>
      <c r="E702" s="199"/>
      <c r="F702" s="199"/>
      <c r="G702" s="223"/>
      <c r="H702" s="223"/>
      <c r="I702" s="223"/>
      <c r="J702" s="184"/>
      <c r="K702" s="184"/>
      <c r="L702" s="271"/>
      <c r="M702" s="184"/>
      <c r="N702" s="356"/>
      <c r="O702" s="224"/>
    </row>
    <row r="703" spans="4:15" ht="12.75">
      <c r="D703" s="199"/>
      <c r="E703" s="199"/>
      <c r="F703" s="199"/>
      <c r="G703" s="223"/>
      <c r="H703" s="223"/>
      <c r="I703" s="223"/>
      <c r="J703" s="184"/>
      <c r="K703" s="184"/>
      <c r="L703" s="271"/>
      <c r="M703" s="184"/>
      <c r="N703" s="356"/>
      <c r="O703" s="224"/>
    </row>
    <row r="704" spans="4:15" ht="12.75">
      <c r="D704" s="199"/>
      <c r="E704" s="199"/>
      <c r="F704" s="199"/>
      <c r="G704" s="223"/>
      <c r="H704" s="223"/>
      <c r="I704" s="223"/>
      <c r="J704" s="184"/>
      <c r="K704" s="184"/>
      <c r="L704" s="271"/>
      <c r="M704" s="184"/>
      <c r="N704" s="356"/>
      <c r="O704" s="224"/>
    </row>
    <row r="705" spans="4:15" ht="12.75">
      <c r="D705" s="199"/>
      <c r="E705" s="199"/>
      <c r="F705" s="199"/>
      <c r="G705" s="223"/>
      <c r="H705" s="223"/>
      <c r="I705" s="223"/>
      <c r="J705" s="184"/>
      <c r="K705" s="184"/>
      <c r="L705" s="271"/>
      <c r="M705" s="184"/>
      <c r="N705" s="356"/>
      <c r="O705" s="224"/>
    </row>
    <row r="706" spans="4:15" ht="12.75">
      <c r="D706" s="199"/>
      <c r="E706" s="199"/>
      <c r="F706" s="199"/>
      <c r="G706" s="223"/>
      <c r="H706" s="223"/>
      <c r="I706" s="223"/>
      <c r="J706" s="184"/>
      <c r="K706" s="184"/>
      <c r="L706" s="271"/>
      <c r="M706" s="184"/>
      <c r="N706" s="356"/>
      <c r="O706" s="224"/>
    </row>
    <row r="707" spans="4:15" ht="12.75">
      <c r="D707" s="199"/>
      <c r="E707" s="199"/>
      <c r="F707" s="199"/>
      <c r="G707" s="223"/>
      <c r="H707" s="223"/>
      <c r="I707" s="223"/>
      <c r="J707" s="184"/>
      <c r="K707" s="184"/>
      <c r="L707" s="271"/>
      <c r="M707" s="184"/>
      <c r="N707" s="356"/>
      <c r="O707" s="224"/>
    </row>
    <row r="708" spans="4:15" ht="12.75">
      <c r="D708" s="199"/>
      <c r="E708" s="199"/>
      <c r="F708" s="199"/>
      <c r="G708" s="223"/>
      <c r="H708" s="223"/>
      <c r="I708" s="223"/>
      <c r="J708" s="184"/>
      <c r="K708" s="184"/>
      <c r="L708" s="271"/>
      <c r="M708" s="184"/>
      <c r="N708" s="356"/>
      <c r="O708" s="224"/>
    </row>
    <row r="709" spans="4:15" ht="12.75">
      <c r="D709" s="199"/>
      <c r="E709" s="199"/>
      <c r="F709" s="199"/>
      <c r="G709" s="223"/>
      <c r="H709" s="223"/>
      <c r="I709" s="223"/>
      <c r="J709" s="184"/>
      <c r="K709" s="184"/>
      <c r="L709" s="271"/>
      <c r="M709" s="184"/>
      <c r="N709" s="356"/>
      <c r="O709" s="224"/>
    </row>
    <row r="710" spans="4:15" ht="12.75">
      <c r="D710" s="199"/>
      <c r="E710" s="199"/>
      <c r="F710" s="199"/>
      <c r="G710" s="223"/>
      <c r="H710" s="223"/>
      <c r="I710" s="223"/>
      <c r="J710" s="184"/>
      <c r="K710" s="184"/>
      <c r="L710" s="271"/>
      <c r="M710" s="184"/>
      <c r="N710" s="356"/>
      <c r="O710" s="224"/>
    </row>
    <row r="711" spans="4:15" ht="12.75">
      <c r="D711" s="199"/>
      <c r="E711" s="199"/>
      <c r="F711" s="199"/>
      <c r="G711" s="223"/>
      <c r="H711" s="223"/>
      <c r="I711" s="223"/>
      <c r="J711" s="184"/>
      <c r="K711" s="184"/>
      <c r="L711" s="271"/>
      <c r="M711" s="184"/>
      <c r="N711" s="356"/>
      <c r="O711" s="224"/>
    </row>
    <row r="712" spans="4:15" ht="12.75">
      <c r="D712" s="199"/>
      <c r="E712" s="199"/>
      <c r="F712" s="199"/>
      <c r="G712" s="223"/>
      <c r="H712" s="223"/>
      <c r="I712" s="223"/>
      <c r="J712" s="184"/>
      <c r="K712" s="184"/>
      <c r="L712" s="271"/>
      <c r="M712" s="184"/>
      <c r="N712" s="356"/>
      <c r="O712" s="224"/>
    </row>
    <row r="713" spans="4:15" ht="12.75">
      <c r="D713" s="199"/>
      <c r="E713" s="199"/>
      <c r="F713" s="199"/>
      <c r="G713" s="223"/>
      <c r="H713" s="223"/>
      <c r="I713" s="223"/>
      <c r="J713" s="184"/>
      <c r="K713" s="184"/>
      <c r="L713" s="271"/>
      <c r="M713" s="184"/>
      <c r="N713" s="356"/>
      <c r="O713" s="224"/>
    </row>
    <row r="714" spans="4:15" ht="12.75">
      <c r="D714" s="199"/>
      <c r="E714" s="199"/>
      <c r="F714" s="199"/>
      <c r="G714" s="223"/>
      <c r="H714" s="223"/>
      <c r="I714" s="223"/>
      <c r="J714" s="184"/>
      <c r="K714" s="184"/>
      <c r="L714" s="271"/>
      <c r="M714" s="184"/>
      <c r="N714" s="356"/>
      <c r="O714" s="224"/>
    </row>
    <row r="715" spans="4:15" ht="12.75">
      <c r="D715" s="199"/>
      <c r="E715" s="199"/>
      <c r="F715" s="199"/>
      <c r="G715" s="223"/>
      <c r="H715" s="223"/>
      <c r="I715" s="223"/>
      <c r="J715" s="184"/>
      <c r="K715" s="184"/>
      <c r="L715" s="271"/>
      <c r="M715" s="184"/>
      <c r="N715" s="356"/>
      <c r="O715" s="224"/>
    </row>
    <row r="716" spans="4:15" ht="12.75">
      <c r="D716" s="199"/>
      <c r="E716" s="199"/>
      <c r="F716" s="199"/>
      <c r="G716" s="223"/>
      <c r="H716" s="223"/>
      <c r="I716" s="223"/>
      <c r="J716" s="184"/>
      <c r="K716" s="184"/>
      <c r="L716" s="271"/>
      <c r="M716" s="184"/>
      <c r="N716" s="356"/>
      <c r="O716" s="224"/>
    </row>
    <row r="717" spans="4:15" ht="12.75">
      <c r="D717" s="199"/>
      <c r="E717" s="199"/>
      <c r="F717" s="199"/>
      <c r="G717" s="223"/>
      <c r="H717" s="223"/>
      <c r="I717" s="223"/>
      <c r="J717" s="184"/>
      <c r="K717" s="184"/>
      <c r="L717" s="271"/>
      <c r="M717" s="184"/>
      <c r="N717" s="356"/>
      <c r="O717" s="224"/>
    </row>
    <row r="718" spans="4:15" ht="12.75">
      <c r="D718" s="199"/>
      <c r="E718" s="199"/>
      <c r="F718" s="199"/>
      <c r="G718" s="223"/>
      <c r="H718" s="223"/>
      <c r="I718" s="223"/>
      <c r="J718" s="184"/>
      <c r="K718" s="184"/>
      <c r="L718" s="271"/>
      <c r="M718" s="184"/>
      <c r="N718" s="356"/>
      <c r="O718" s="224"/>
    </row>
    <row r="719" spans="4:15" ht="12.75">
      <c r="D719" s="199"/>
      <c r="E719" s="199"/>
      <c r="F719" s="199"/>
      <c r="G719" s="223"/>
      <c r="H719" s="223"/>
      <c r="I719" s="223"/>
      <c r="J719" s="184"/>
      <c r="K719" s="184"/>
      <c r="L719" s="271"/>
      <c r="M719" s="184"/>
      <c r="N719" s="356"/>
      <c r="O719" s="224"/>
    </row>
    <row r="720" spans="4:15" ht="12.75">
      <c r="D720" s="199"/>
      <c r="E720" s="199"/>
      <c r="F720" s="199"/>
      <c r="G720" s="223"/>
      <c r="H720" s="223"/>
      <c r="I720" s="223"/>
      <c r="J720" s="184"/>
      <c r="K720" s="184"/>
      <c r="L720" s="271"/>
      <c r="M720" s="184"/>
      <c r="N720" s="356"/>
      <c r="O720" s="224"/>
    </row>
    <row r="721" spans="4:15" ht="12.75">
      <c r="D721" s="199"/>
      <c r="E721" s="199"/>
      <c r="F721" s="199"/>
      <c r="G721" s="223"/>
      <c r="H721" s="223"/>
      <c r="I721" s="223"/>
      <c r="J721" s="184"/>
      <c r="K721" s="184"/>
      <c r="L721" s="271"/>
      <c r="M721" s="184"/>
      <c r="N721" s="356"/>
      <c r="O721" s="224"/>
    </row>
    <row r="722" spans="4:15" ht="12.75">
      <c r="D722" s="199"/>
      <c r="E722" s="199"/>
      <c r="F722" s="199"/>
      <c r="G722" s="223"/>
      <c r="H722" s="223"/>
      <c r="I722" s="223"/>
      <c r="J722" s="184"/>
      <c r="K722" s="184"/>
      <c r="L722" s="271"/>
      <c r="M722" s="184"/>
      <c r="N722" s="356"/>
      <c r="O722" s="224"/>
    </row>
    <row r="723" spans="4:15" ht="12.75">
      <c r="D723" s="199"/>
      <c r="E723" s="199"/>
      <c r="F723" s="199"/>
      <c r="G723" s="223"/>
      <c r="H723" s="223"/>
      <c r="I723" s="223"/>
      <c r="J723" s="184"/>
      <c r="K723" s="184"/>
      <c r="L723" s="271"/>
      <c r="M723" s="184"/>
      <c r="N723" s="356"/>
      <c r="O723" s="224"/>
    </row>
    <row r="724" spans="4:15" ht="12.75">
      <c r="D724" s="199"/>
      <c r="E724" s="199"/>
      <c r="F724" s="199"/>
      <c r="G724" s="223"/>
      <c r="H724" s="223"/>
      <c r="I724" s="223"/>
      <c r="J724" s="184"/>
      <c r="K724" s="184"/>
      <c r="L724" s="271"/>
      <c r="M724" s="184"/>
      <c r="N724" s="356"/>
      <c r="O724" s="224"/>
    </row>
    <row r="725" spans="4:15" ht="12.75">
      <c r="D725" s="199"/>
      <c r="E725" s="199"/>
      <c r="F725" s="199"/>
      <c r="G725" s="223"/>
      <c r="H725" s="223"/>
      <c r="I725" s="223"/>
      <c r="J725" s="184"/>
      <c r="K725" s="184"/>
      <c r="L725" s="271"/>
      <c r="M725" s="184"/>
      <c r="N725" s="356"/>
      <c r="O725" s="224"/>
    </row>
    <row r="726" spans="4:15" ht="12.75">
      <c r="D726" s="199"/>
      <c r="E726" s="199"/>
      <c r="F726" s="199"/>
      <c r="G726" s="223"/>
      <c r="H726" s="223"/>
      <c r="I726" s="223"/>
      <c r="J726" s="184"/>
      <c r="K726" s="184"/>
      <c r="L726" s="271"/>
      <c r="M726" s="184"/>
      <c r="N726" s="356"/>
      <c r="O726" s="224"/>
    </row>
    <row r="727" spans="4:15" ht="12.75">
      <c r="D727" s="199"/>
      <c r="E727" s="199"/>
      <c r="F727" s="199"/>
      <c r="G727" s="223"/>
      <c r="H727" s="223"/>
      <c r="I727" s="223"/>
      <c r="J727" s="184"/>
      <c r="K727" s="184"/>
      <c r="L727" s="271"/>
      <c r="M727" s="184"/>
      <c r="N727" s="356"/>
      <c r="O727" s="224"/>
    </row>
    <row r="728" spans="4:15" ht="12.75">
      <c r="D728" s="199"/>
      <c r="E728" s="199"/>
      <c r="F728" s="199"/>
      <c r="G728" s="223"/>
      <c r="H728" s="223"/>
      <c r="I728" s="223"/>
      <c r="J728" s="184"/>
      <c r="K728" s="184"/>
      <c r="L728" s="271"/>
      <c r="M728" s="184"/>
      <c r="N728" s="356"/>
      <c r="O728" s="224"/>
    </row>
    <row r="729" spans="4:15" ht="12.75">
      <c r="D729" s="199"/>
      <c r="E729" s="199"/>
      <c r="F729" s="199"/>
      <c r="G729" s="223"/>
      <c r="H729" s="223"/>
      <c r="I729" s="223"/>
      <c r="J729" s="184"/>
      <c r="K729" s="184"/>
      <c r="L729" s="271"/>
      <c r="M729" s="184"/>
      <c r="N729" s="356"/>
      <c r="O729" s="224"/>
    </row>
    <row r="730" spans="4:15" ht="12.75">
      <c r="D730" s="199"/>
      <c r="E730" s="199"/>
      <c r="F730" s="199"/>
      <c r="G730" s="223"/>
      <c r="H730" s="223"/>
      <c r="I730" s="223"/>
      <c r="J730" s="184"/>
      <c r="K730" s="184"/>
      <c r="L730" s="271"/>
      <c r="M730" s="184"/>
      <c r="N730" s="356"/>
      <c r="O730" s="224"/>
    </row>
    <row r="731" spans="4:15" ht="12.75">
      <c r="D731" s="199"/>
      <c r="E731" s="199"/>
      <c r="F731" s="199"/>
      <c r="G731" s="223"/>
      <c r="H731" s="223"/>
      <c r="I731" s="223"/>
      <c r="J731" s="184"/>
      <c r="K731" s="184"/>
      <c r="L731" s="271"/>
      <c r="M731" s="184"/>
      <c r="N731" s="356"/>
      <c r="O731" s="224"/>
    </row>
    <row r="732" spans="4:15" ht="12.75">
      <c r="D732" s="199"/>
      <c r="E732" s="199"/>
      <c r="F732" s="199"/>
      <c r="G732" s="223"/>
      <c r="H732" s="223"/>
      <c r="I732" s="223"/>
      <c r="J732" s="184"/>
      <c r="K732" s="184"/>
      <c r="L732" s="271"/>
      <c r="M732" s="184"/>
      <c r="N732" s="356"/>
      <c r="O732" s="224"/>
    </row>
    <row r="733" spans="4:15" ht="12.75">
      <c r="D733" s="199"/>
      <c r="E733" s="199"/>
      <c r="F733" s="199"/>
      <c r="G733" s="223"/>
      <c r="H733" s="223"/>
      <c r="I733" s="223"/>
      <c r="J733" s="184"/>
      <c r="K733" s="184"/>
      <c r="L733" s="271"/>
      <c r="M733" s="184"/>
      <c r="N733" s="356"/>
      <c r="O733" s="224"/>
    </row>
    <row r="734" spans="4:15" ht="12.75">
      <c r="D734" s="199"/>
      <c r="E734" s="199"/>
      <c r="F734" s="199"/>
      <c r="G734" s="223"/>
      <c r="H734" s="223"/>
      <c r="I734" s="223"/>
      <c r="J734" s="184"/>
      <c r="K734" s="184"/>
      <c r="L734" s="271"/>
      <c r="M734" s="184"/>
      <c r="N734" s="356"/>
      <c r="O734" s="224"/>
    </row>
    <row r="735" spans="4:15" ht="12.75">
      <c r="D735" s="199"/>
      <c r="E735" s="199"/>
      <c r="F735" s="199"/>
      <c r="G735" s="223"/>
      <c r="H735" s="223"/>
      <c r="I735" s="223"/>
      <c r="J735" s="184"/>
      <c r="K735" s="184"/>
      <c r="L735" s="271"/>
      <c r="M735" s="184"/>
      <c r="N735" s="356"/>
      <c r="O735" s="224"/>
    </row>
    <row r="736" spans="4:15" ht="12.75">
      <c r="D736" s="199"/>
      <c r="E736" s="199"/>
      <c r="F736" s="199"/>
      <c r="G736" s="223"/>
      <c r="H736" s="223"/>
      <c r="I736" s="223"/>
      <c r="J736" s="184"/>
      <c r="K736" s="184"/>
      <c r="L736" s="271"/>
      <c r="M736" s="184"/>
      <c r="N736" s="356"/>
      <c r="O736" s="224"/>
    </row>
    <row r="737" spans="4:15" ht="12.75">
      <c r="D737" s="199"/>
      <c r="E737" s="199"/>
      <c r="F737" s="199"/>
      <c r="G737" s="223"/>
      <c r="H737" s="223"/>
      <c r="I737" s="223"/>
      <c r="J737" s="184"/>
      <c r="K737" s="184"/>
      <c r="L737" s="271"/>
      <c r="M737" s="184"/>
      <c r="N737" s="356"/>
      <c r="O737" s="224"/>
    </row>
    <row r="738" spans="4:15" ht="12.75">
      <c r="D738" s="199"/>
      <c r="E738" s="199"/>
      <c r="F738" s="199"/>
      <c r="G738" s="223"/>
      <c r="H738" s="223"/>
      <c r="I738" s="223"/>
      <c r="J738" s="184"/>
      <c r="K738" s="184"/>
      <c r="L738" s="271"/>
      <c r="M738" s="184"/>
      <c r="N738" s="356"/>
      <c r="O738" s="224"/>
    </row>
    <row r="739" spans="4:15" ht="12.75">
      <c r="D739" s="199"/>
      <c r="E739" s="199"/>
      <c r="F739" s="199"/>
      <c r="G739" s="223"/>
      <c r="H739" s="223"/>
      <c r="I739" s="223"/>
      <c r="J739" s="184"/>
      <c r="K739" s="184"/>
      <c r="L739" s="271"/>
      <c r="M739" s="184"/>
      <c r="N739" s="356"/>
      <c r="O739" s="224"/>
    </row>
    <row r="740" spans="4:15" ht="12.75">
      <c r="D740" s="199"/>
      <c r="E740" s="199"/>
      <c r="F740" s="199"/>
      <c r="G740" s="223"/>
      <c r="H740" s="223"/>
      <c r="I740" s="223"/>
      <c r="J740" s="184"/>
      <c r="K740" s="184"/>
      <c r="L740" s="271"/>
      <c r="M740" s="184"/>
      <c r="N740" s="356"/>
      <c r="O740" s="224"/>
    </row>
    <row r="741" spans="4:15" ht="12.75">
      <c r="D741" s="199"/>
      <c r="E741" s="199"/>
      <c r="F741" s="199"/>
      <c r="G741" s="223"/>
      <c r="H741" s="223"/>
      <c r="I741" s="223"/>
      <c r="J741" s="184"/>
      <c r="K741" s="184"/>
      <c r="L741" s="271"/>
      <c r="M741" s="184"/>
      <c r="N741" s="356"/>
      <c r="O741" s="224"/>
    </row>
    <row r="742" spans="4:15" ht="12.75">
      <c r="D742" s="199"/>
      <c r="E742" s="199"/>
      <c r="F742" s="199"/>
      <c r="G742" s="223"/>
      <c r="H742" s="223"/>
      <c r="I742" s="223"/>
      <c r="J742" s="184"/>
      <c r="K742" s="184"/>
      <c r="L742" s="271"/>
      <c r="M742" s="184"/>
      <c r="N742" s="356"/>
      <c r="O742" s="224"/>
    </row>
    <row r="743" spans="4:15" ht="12.75">
      <c r="D743" s="199"/>
      <c r="E743" s="199"/>
      <c r="F743" s="199"/>
      <c r="G743" s="223"/>
      <c r="H743" s="223"/>
      <c r="I743" s="223"/>
      <c r="J743" s="184"/>
      <c r="K743" s="184"/>
      <c r="L743" s="271"/>
      <c r="M743" s="184"/>
      <c r="N743" s="356"/>
      <c r="O743" s="224"/>
    </row>
    <row r="744" spans="4:15" ht="12.75">
      <c r="D744" s="199"/>
      <c r="E744" s="199"/>
      <c r="F744" s="199"/>
      <c r="G744" s="223"/>
      <c r="H744" s="223"/>
      <c r="I744" s="223"/>
      <c r="J744" s="184"/>
      <c r="K744" s="184"/>
      <c r="L744" s="271"/>
      <c r="M744" s="184"/>
      <c r="N744" s="356"/>
      <c r="O744" s="224"/>
    </row>
    <row r="745" spans="4:15" ht="12.75">
      <c r="D745" s="199"/>
      <c r="E745" s="199"/>
      <c r="F745" s="199"/>
      <c r="G745" s="223"/>
      <c r="H745" s="223"/>
      <c r="I745" s="223"/>
      <c r="J745" s="184"/>
      <c r="K745" s="184"/>
      <c r="L745" s="271"/>
      <c r="M745" s="184"/>
      <c r="N745" s="356"/>
      <c r="O745" s="224"/>
    </row>
    <row r="746" spans="4:15" ht="12.75">
      <c r="D746" s="199"/>
      <c r="E746" s="199"/>
      <c r="F746" s="199"/>
      <c r="G746" s="223"/>
      <c r="H746" s="223"/>
      <c r="I746" s="223"/>
      <c r="J746" s="184"/>
      <c r="K746" s="184"/>
      <c r="L746" s="271"/>
      <c r="M746" s="184"/>
      <c r="N746" s="356"/>
      <c r="O746" s="224"/>
    </row>
    <row r="747" spans="4:15" ht="12.75">
      <c r="D747" s="199"/>
      <c r="E747" s="199"/>
      <c r="F747" s="199"/>
      <c r="G747" s="223"/>
      <c r="H747" s="223"/>
      <c r="I747" s="223"/>
      <c r="J747" s="184"/>
      <c r="K747" s="184"/>
      <c r="L747" s="271"/>
      <c r="M747" s="184"/>
      <c r="N747" s="356"/>
      <c r="O747" s="224"/>
    </row>
    <row r="748" spans="4:15" ht="12.75">
      <c r="D748" s="199"/>
      <c r="E748" s="199"/>
      <c r="F748" s="199"/>
      <c r="G748" s="223"/>
      <c r="H748" s="223"/>
      <c r="I748" s="223"/>
      <c r="J748" s="184"/>
      <c r="K748" s="184"/>
      <c r="L748" s="271"/>
      <c r="M748" s="184"/>
      <c r="N748" s="356"/>
      <c r="O748" s="224"/>
    </row>
    <row r="749" spans="4:15" ht="12.75">
      <c r="D749" s="199"/>
      <c r="E749" s="199"/>
      <c r="F749" s="199"/>
      <c r="G749" s="223"/>
      <c r="H749" s="223"/>
      <c r="I749" s="223"/>
      <c r="J749" s="184"/>
      <c r="K749" s="184"/>
      <c r="L749" s="271"/>
      <c r="M749" s="184"/>
      <c r="N749" s="356"/>
      <c r="O749" s="224"/>
    </row>
    <row r="750" spans="4:15" ht="12.75">
      <c r="D750" s="199"/>
      <c r="E750" s="199"/>
      <c r="F750" s="199"/>
      <c r="G750" s="223"/>
      <c r="H750" s="223"/>
      <c r="I750" s="223"/>
      <c r="J750" s="184"/>
      <c r="K750" s="184"/>
      <c r="L750" s="271"/>
      <c r="M750" s="184"/>
      <c r="N750" s="356"/>
      <c r="O750" s="224"/>
    </row>
    <row r="751" spans="4:15" ht="12.75">
      <c r="D751" s="199"/>
      <c r="E751" s="199"/>
      <c r="F751" s="199"/>
      <c r="G751" s="223"/>
      <c r="H751" s="223"/>
      <c r="I751" s="223"/>
      <c r="J751" s="184"/>
      <c r="K751" s="184"/>
      <c r="L751" s="271"/>
      <c r="M751" s="184"/>
      <c r="N751" s="356"/>
      <c r="O751" s="224"/>
    </row>
    <row r="752" spans="4:15" ht="12.75">
      <c r="D752" s="199"/>
      <c r="E752" s="199"/>
      <c r="F752" s="199"/>
      <c r="G752" s="223"/>
      <c r="H752" s="223"/>
      <c r="I752" s="223"/>
      <c r="J752" s="184"/>
      <c r="K752" s="184"/>
      <c r="L752" s="271"/>
      <c r="M752" s="184"/>
      <c r="N752" s="356"/>
      <c r="O752" s="224"/>
    </row>
    <row r="753" spans="4:15" ht="12.75">
      <c r="D753" s="199"/>
      <c r="E753" s="199"/>
      <c r="F753" s="199"/>
      <c r="G753" s="223"/>
      <c r="H753" s="223"/>
      <c r="I753" s="223"/>
      <c r="J753" s="184"/>
      <c r="K753" s="184"/>
      <c r="L753" s="271"/>
      <c r="M753" s="184"/>
      <c r="N753" s="356"/>
      <c r="O753" s="224"/>
    </row>
    <row r="754" spans="4:15" ht="12.75">
      <c r="D754" s="199"/>
      <c r="E754" s="199"/>
      <c r="F754" s="199"/>
      <c r="G754" s="223"/>
      <c r="H754" s="223"/>
      <c r="I754" s="223"/>
      <c r="J754" s="184"/>
      <c r="K754" s="184"/>
      <c r="L754" s="271"/>
      <c r="M754" s="184"/>
      <c r="N754" s="356"/>
      <c r="O754" s="224"/>
    </row>
    <row r="755" spans="4:15" ht="12.75">
      <c r="D755" s="199"/>
      <c r="E755" s="199"/>
      <c r="F755" s="199"/>
      <c r="G755" s="223"/>
      <c r="H755" s="223"/>
      <c r="I755" s="223"/>
      <c r="J755" s="184"/>
      <c r="K755" s="184"/>
      <c r="L755" s="271"/>
      <c r="M755" s="184"/>
      <c r="N755" s="356"/>
      <c r="O755" s="224"/>
    </row>
    <row r="756" spans="4:15" ht="12.75">
      <c r="D756" s="199"/>
      <c r="E756" s="199"/>
      <c r="F756" s="199"/>
      <c r="G756" s="223"/>
      <c r="H756" s="223"/>
      <c r="I756" s="223"/>
      <c r="J756" s="184"/>
      <c r="K756" s="184"/>
      <c r="L756" s="271"/>
      <c r="M756" s="184"/>
      <c r="N756" s="356"/>
      <c r="O756" s="224"/>
    </row>
    <row r="757" spans="4:15" ht="12.75">
      <c r="D757" s="199"/>
      <c r="E757" s="199"/>
      <c r="F757" s="199"/>
      <c r="G757" s="223"/>
      <c r="H757" s="223"/>
      <c r="I757" s="223"/>
      <c r="J757" s="184"/>
      <c r="K757" s="184"/>
      <c r="L757" s="271"/>
      <c r="M757" s="184"/>
      <c r="N757" s="356"/>
      <c r="O757" s="224"/>
    </row>
    <row r="758" spans="4:15" ht="12.75">
      <c r="D758" s="199"/>
      <c r="E758" s="199"/>
      <c r="F758" s="199"/>
      <c r="G758" s="223"/>
      <c r="H758" s="223"/>
      <c r="I758" s="223"/>
      <c r="J758" s="184"/>
      <c r="K758" s="184"/>
      <c r="L758" s="271"/>
      <c r="M758" s="184"/>
      <c r="N758" s="356"/>
      <c r="O758" s="224"/>
    </row>
    <row r="759" spans="4:15" ht="12.75">
      <c r="D759" s="199"/>
      <c r="E759" s="199"/>
      <c r="F759" s="199"/>
      <c r="G759" s="223"/>
      <c r="H759" s="223"/>
      <c r="I759" s="223"/>
      <c r="J759" s="184"/>
      <c r="K759" s="184"/>
      <c r="L759" s="271"/>
      <c r="M759" s="184"/>
      <c r="N759" s="356"/>
      <c r="O759" s="224"/>
    </row>
    <row r="760" spans="4:15" ht="12.75">
      <c r="D760" s="199"/>
      <c r="E760" s="199"/>
      <c r="F760" s="199"/>
      <c r="G760" s="223"/>
      <c r="H760" s="223"/>
      <c r="I760" s="223"/>
      <c r="J760" s="184"/>
      <c r="K760" s="184"/>
      <c r="L760" s="271"/>
      <c r="M760" s="184"/>
      <c r="N760" s="356"/>
      <c r="O760" s="224"/>
    </row>
    <row r="761" spans="4:15" ht="12.75">
      <c r="D761" s="199"/>
      <c r="E761" s="199"/>
      <c r="F761" s="199"/>
      <c r="G761" s="223"/>
      <c r="H761" s="223"/>
      <c r="I761" s="223"/>
      <c r="J761" s="184"/>
      <c r="K761" s="184"/>
      <c r="L761" s="271"/>
      <c r="M761" s="184"/>
      <c r="N761" s="356"/>
      <c r="O761" s="224"/>
    </row>
    <row r="762" spans="4:15" ht="12.75">
      <c r="D762" s="199"/>
      <c r="E762" s="199"/>
      <c r="F762" s="199"/>
      <c r="G762" s="223"/>
      <c r="H762" s="223"/>
      <c r="I762" s="223"/>
      <c r="J762" s="184"/>
      <c r="K762" s="184"/>
      <c r="L762" s="271"/>
      <c r="M762" s="184"/>
      <c r="N762" s="356"/>
      <c r="O762" s="224"/>
    </row>
    <row r="763" spans="4:15" ht="12.75">
      <c r="D763" s="199"/>
      <c r="E763" s="199"/>
      <c r="F763" s="199"/>
      <c r="G763" s="223"/>
      <c r="H763" s="223"/>
      <c r="I763" s="223"/>
      <c r="J763" s="184"/>
      <c r="K763" s="184"/>
      <c r="L763" s="271"/>
      <c r="M763" s="184"/>
      <c r="N763" s="356"/>
      <c r="O763" s="224"/>
    </row>
    <row r="764" spans="4:15" ht="12.75">
      <c r="D764" s="199"/>
      <c r="E764" s="199"/>
      <c r="F764" s="199"/>
      <c r="G764" s="223"/>
      <c r="H764" s="223"/>
      <c r="I764" s="223"/>
      <c r="J764" s="184"/>
      <c r="K764" s="184"/>
      <c r="L764" s="271"/>
      <c r="M764" s="184"/>
      <c r="N764" s="356"/>
      <c r="O764" s="224"/>
    </row>
    <row r="765" spans="4:15" ht="12.75">
      <c r="D765" s="199"/>
      <c r="E765" s="199"/>
      <c r="F765" s="199"/>
      <c r="G765" s="223"/>
      <c r="H765" s="223"/>
      <c r="I765" s="223"/>
      <c r="J765" s="184"/>
      <c r="K765" s="184"/>
      <c r="L765" s="271"/>
      <c r="M765" s="184"/>
      <c r="N765" s="356"/>
      <c r="O765" s="224"/>
    </row>
    <row r="766" spans="4:15" ht="12.75">
      <c r="D766" s="199"/>
      <c r="E766" s="199"/>
      <c r="F766" s="199"/>
      <c r="G766" s="223"/>
      <c r="H766" s="223"/>
      <c r="I766" s="223"/>
      <c r="J766" s="184"/>
      <c r="K766" s="184"/>
      <c r="L766" s="271"/>
      <c r="M766" s="184"/>
      <c r="N766" s="356"/>
      <c r="O766" s="224"/>
    </row>
    <row r="767" spans="4:15" ht="12.75">
      <c r="D767" s="199"/>
      <c r="E767" s="199"/>
      <c r="F767" s="199"/>
      <c r="G767" s="223"/>
      <c r="H767" s="223"/>
      <c r="I767" s="223"/>
      <c r="J767" s="184"/>
      <c r="K767" s="184"/>
      <c r="L767" s="271"/>
      <c r="M767" s="184"/>
      <c r="N767" s="356"/>
      <c r="O767" s="224"/>
    </row>
    <row r="768" spans="4:15" ht="12.75">
      <c r="D768" s="199"/>
      <c r="E768" s="199"/>
      <c r="F768" s="199"/>
      <c r="G768" s="223"/>
      <c r="H768" s="223"/>
      <c r="I768" s="223"/>
      <c r="J768" s="184"/>
      <c r="K768" s="184"/>
      <c r="L768" s="271"/>
      <c r="M768" s="184"/>
      <c r="N768" s="356"/>
      <c r="O768" s="224"/>
    </row>
    <row r="769" spans="4:15" ht="12.75">
      <c r="D769" s="199"/>
      <c r="E769" s="199"/>
      <c r="F769" s="199"/>
      <c r="G769" s="223"/>
      <c r="H769" s="223"/>
      <c r="I769" s="223"/>
      <c r="J769" s="184"/>
      <c r="K769" s="184"/>
      <c r="L769" s="271"/>
      <c r="M769" s="184"/>
      <c r="N769" s="356"/>
      <c r="O769" s="224"/>
    </row>
    <row r="770" spans="4:15" ht="12.75">
      <c r="D770" s="199"/>
      <c r="E770" s="199"/>
      <c r="F770" s="199"/>
      <c r="G770" s="223"/>
      <c r="H770" s="223"/>
      <c r="I770" s="223"/>
      <c r="J770" s="184"/>
      <c r="K770" s="184"/>
      <c r="L770" s="271"/>
      <c r="M770" s="184"/>
      <c r="N770" s="356"/>
      <c r="O770" s="224"/>
    </row>
    <row r="771" spans="4:15" ht="12.75">
      <c r="D771" s="199"/>
      <c r="E771" s="199"/>
      <c r="F771" s="199"/>
      <c r="G771" s="223"/>
      <c r="H771" s="223"/>
      <c r="I771" s="223"/>
      <c r="J771" s="184"/>
      <c r="K771" s="184"/>
      <c r="L771" s="271"/>
      <c r="M771" s="184"/>
      <c r="N771" s="356"/>
      <c r="O771" s="224"/>
    </row>
    <row r="772" spans="4:15" ht="12.75">
      <c r="D772" s="199"/>
      <c r="E772" s="199"/>
      <c r="F772" s="199"/>
      <c r="G772" s="223"/>
      <c r="H772" s="223"/>
      <c r="I772" s="223"/>
      <c r="J772" s="184"/>
      <c r="K772" s="184"/>
      <c r="L772" s="271"/>
      <c r="M772" s="184"/>
      <c r="N772" s="356"/>
      <c r="O772" s="224"/>
    </row>
    <row r="773" spans="4:15" ht="12.75">
      <c r="D773" s="199"/>
      <c r="E773" s="199"/>
      <c r="F773" s="199"/>
      <c r="G773" s="223"/>
      <c r="H773" s="223"/>
      <c r="I773" s="223"/>
      <c r="J773" s="184"/>
      <c r="K773" s="184"/>
      <c r="L773" s="271"/>
      <c r="M773" s="184"/>
      <c r="N773" s="356"/>
      <c r="O773" s="224"/>
    </row>
    <row r="774" spans="4:15" ht="12.75">
      <c r="D774" s="199"/>
      <c r="E774" s="199"/>
      <c r="F774" s="199"/>
      <c r="G774" s="223"/>
      <c r="H774" s="223"/>
      <c r="I774" s="223"/>
      <c r="J774" s="184"/>
      <c r="K774" s="184"/>
      <c r="L774" s="271"/>
      <c r="M774" s="184"/>
      <c r="N774" s="356"/>
      <c r="O774" s="224"/>
    </row>
    <row r="775" spans="4:15" ht="12.75">
      <c r="D775" s="199"/>
      <c r="E775" s="199"/>
      <c r="F775" s="199"/>
      <c r="G775" s="223"/>
      <c r="H775" s="223"/>
      <c r="I775" s="223"/>
      <c r="J775" s="184"/>
      <c r="K775" s="184"/>
      <c r="L775" s="271"/>
      <c r="M775" s="184"/>
      <c r="N775" s="356"/>
      <c r="O775" s="224"/>
    </row>
    <row r="776" spans="4:15" ht="12.75">
      <c r="D776" s="199"/>
      <c r="E776" s="199"/>
      <c r="F776" s="199"/>
      <c r="G776" s="223"/>
      <c r="H776" s="223"/>
      <c r="I776" s="223"/>
      <c r="J776" s="184"/>
      <c r="K776" s="184"/>
      <c r="L776" s="271"/>
      <c r="M776" s="184"/>
      <c r="N776" s="356"/>
      <c r="O776" s="224"/>
    </row>
    <row r="777" spans="4:15" ht="12.75">
      <c r="D777" s="199"/>
      <c r="E777" s="199"/>
      <c r="F777" s="199"/>
      <c r="G777" s="223"/>
      <c r="H777" s="223"/>
      <c r="I777" s="223"/>
      <c r="J777" s="184"/>
      <c r="K777" s="184"/>
      <c r="L777" s="271"/>
      <c r="M777" s="184"/>
      <c r="N777" s="356"/>
      <c r="O777" s="224"/>
    </row>
    <row r="778" spans="4:15" ht="12.75">
      <c r="D778" s="199"/>
      <c r="E778" s="199"/>
      <c r="F778" s="199"/>
      <c r="G778" s="223"/>
      <c r="H778" s="223"/>
      <c r="I778" s="223"/>
      <c r="J778" s="184"/>
      <c r="K778" s="184"/>
      <c r="L778" s="271"/>
      <c r="M778" s="184"/>
      <c r="N778" s="356"/>
      <c r="O778" s="224"/>
    </row>
    <row r="779" spans="4:15" ht="12.75">
      <c r="D779" s="199"/>
      <c r="E779" s="199"/>
      <c r="F779" s="199"/>
      <c r="G779" s="223"/>
      <c r="H779" s="223"/>
      <c r="I779" s="223"/>
      <c r="J779" s="184"/>
      <c r="K779" s="184"/>
      <c r="L779" s="271"/>
      <c r="M779" s="184"/>
      <c r="N779" s="356"/>
      <c r="O779" s="224"/>
    </row>
    <row r="780" spans="4:15" ht="12.75">
      <c r="D780" s="199"/>
      <c r="E780" s="199"/>
      <c r="F780" s="199"/>
      <c r="G780" s="223"/>
      <c r="H780" s="223"/>
      <c r="I780" s="223"/>
      <c r="J780" s="184"/>
      <c r="K780" s="184"/>
      <c r="L780" s="271"/>
      <c r="M780" s="184"/>
      <c r="N780" s="356"/>
      <c r="O780" s="224"/>
    </row>
    <row r="781" spans="4:15" ht="12.75">
      <c r="D781" s="199"/>
      <c r="E781" s="199"/>
      <c r="F781" s="199"/>
      <c r="G781" s="223"/>
      <c r="H781" s="223"/>
      <c r="I781" s="223"/>
      <c r="J781" s="184"/>
      <c r="K781" s="184"/>
      <c r="L781" s="271"/>
      <c r="M781" s="184"/>
      <c r="N781" s="356"/>
      <c r="O781" s="224"/>
    </row>
    <row r="782" spans="4:15" ht="12.75">
      <c r="D782" s="199"/>
      <c r="E782" s="199"/>
      <c r="F782" s="199"/>
      <c r="G782" s="223"/>
      <c r="H782" s="223"/>
      <c r="I782" s="223"/>
      <c r="J782" s="184"/>
      <c r="K782" s="184"/>
      <c r="L782" s="271"/>
      <c r="M782" s="184"/>
      <c r="N782" s="356"/>
      <c r="O782" s="224"/>
    </row>
    <row r="783" spans="4:15" ht="12.75">
      <c r="D783" s="199"/>
      <c r="E783" s="199"/>
      <c r="F783" s="199"/>
      <c r="G783" s="223"/>
      <c r="H783" s="223"/>
      <c r="I783" s="223"/>
      <c r="J783" s="184"/>
      <c r="K783" s="184"/>
      <c r="L783" s="271"/>
      <c r="M783" s="184"/>
      <c r="N783" s="356"/>
      <c r="O783" s="224"/>
    </row>
    <row r="784" spans="4:15" ht="12.75">
      <c r="D784" s="199"/>
      <c r="E784" s="199"/>
      <c r="F784" s="199"/>
      <c r="G784" s="223"/>
      <c r="H784" s="223"/>
      <c r="I784" s="223"/>
      <c r="J784" s="184"/>
      <c r="K784" s="184"/>
      <c r="L784" s="271"/>
      <c r="M784" s="184"/>
      <c r="N784" s="356"/>
      <c r="O784" s="224"/>
    </row>
    <row r="785" spans="4:15" ht="12.75">
      <c r="D785" s="199"/>
      <c r="E785" s="199"/>
      <c r="F785" s="199"/>
      <c r="G785" s="223"/>
      <c r="H785" s="223"/>
      <c r="I785" s="223"/>
      <c r="J785" s="184"/>
      <c r="K785" s="184"/>
      <c r="L785" s="271"/>
      <c r="M785" s="184"/>
      <c r="N785" s="356"/>
      <c r="O785" s="224"/>
    </row>
    <row r="786" spans="4:15" ht="12.75">
      <c r="D786" s="199"/>
      <c r="E786" s="199"/>
      <c r="F786" s="199"/>
      <c r="G786" s="223"/>
      <c r="H786" s="223"/>
      <c r="I786" s="223"/>
      <c r="J786" s="184"/>
      <c r="K786" s="184"/>
      <c r="L786" s="271"/>
      <c r="M786" s="184"/>
      <c r="N786" s="356"/>
      <c r="O786" s="224"/>
    </row>
    <row r="787" spans="4:15" ht="12.75">
      <c r="D787" s="199"/>
      <c r="E787" s="199"/>
      <c r="F787" s="199"/>
      <c r="G787" s="223"/>
      <c r="H787" s="223"/>
      <c r="I787" s="223"/>
      <c r="J787" s="184"/>
      <c r="K787" s="184"/>
      <c r="L787" s="271"/>
      <c r="M787" s="184"/>
      <c r="N787" s="356"/>
      <c r="O787" s="224"/>
    </row>
    <row r="788" spans="4:15" ht="12.75">
      <c r="D788" s="199"/>
      <c r="E788" s="199"/>
      <c r="F788" s="199"/>
      <c r="G788" s="223"/>
      <c r="H788" s="223"/>
      <c r="I788" s="223"/>
      <c r="J788" s="184"/>
      <c r="K788" s="184"/>
      <c r="L788" s="271"/>
      <c r="M788" s="184"/>
      <c r="N788" s="356"/>
      <c r="O788" s="224"/>
    </row>
    <row r="789" spans="4:15" ht="12.75">
      <c r="D789" s="199"/>
      <c r="E789" s="199"/>
      <c r="F789" s="199"/>
      <c r="G789" s="223"/>
      <c r="H789" s="223"/>
      <c r="I789" s="223"/>
      <c r="J789" s="184"/>
      <c r="K789" s="184"/>
      <c r="L789" s="271"/>
      <c r="M789" s="184"/>
      <c r="N789" s="356"/>
      <c r="O789" s="224"/>
    </row>
    <row r="790" spans="4:15" ht="12.75">
      <c r="D790" s="199"/>
      <c r="E790" s="199"/>
      <c r="F790" s="199"/>
      <c r="G790" s="223"/>
      <c r="H790" s="223"/>
      <c r="I790" s="223"/>
      <c r="J790" s="184"/>
      <c r="K790" s="184"/>
      <c r="L790" s="271"/>
      <c r="M790" s="184"/>
      <c r="N790" s="356"/>
      <c r="O790" s="224"/>
    </row>
    <row r="791" spans="4:15" ht="12.75">
      <c r="D791" s="199"/>
      <c r="E791" s="199"/>
      <c r="F791" s="199"/>
      <c r="G791" s="223"/>
      <c r="H791" s="223"/>
      <c r="I791" s="223"/>
      <c r="J791" s="184"/>
      <c r="K791" s="184"/>
      <c r="L791" s="271"/>
      <c r="M791" s="184"/>
      <c r="N791" s="356"/>
      <c r="O791" s="224"/>
    </row>
    <row r="792" spans="4:15" ht="12.75">
      <c r="D792" s="199"/>
      <c r="E792" s="199"/>
      <c r="F792" s="199"/>
      <c r="G792" s="223"/>
      <c r="H792" s="223"/>
      <c r="I792" s="223"/>
      <c r="J792" s="184"/>
      <c r="K792" s="184"/>
      <c r="L792" s="271"/>
      <c r="M792" s="184"/>
      <c r="N792" s="356"/>
      <c r="O792" s="224"/>
    </row>
    <row r="793" spans="4:15" ht="12.75">
      <c r="D793" s="199"/>
      <c r="E793" s="199"/>
      <c r="F793" s="199"/>
      <c r="G793" s="223"/>
      <c r="H793" s="223"/>
      <c r="I793" s="223"/>
      <c r="J793" s="184"/>
      <c r="K793" s="184"/>
      <c r="L793" s="271"/>
      <c r="M793" s="184"/>
      <c r="N793" s="356"/>
      <c r="O793" s="224"/>
    </row>
    <row r="794" spans="4:15" ht="12.75">
      <c r="D794" s="199"/>
      <c r="E794" s="199"/>
      <c r="F794" s="199"/>
      <c r="G794" s="223"/>
      <c r="H794" s="223"/>
      <c r="I794" s="223"/>
      <c r="J794" s="184"/>
      <c r="K794" s="184"/>
      <c r="L794" s="271"/>
      <c r="M794" s="184"/>
      <c r="N794" s="356"/>
      <c r="O794" s="224"/>
    </row>
    <row r="795" spans="4:15" ht="12.75">
      <c r="D795" s="199"/>
      <c r="E795" s="199"/>
      <c r="F795" s="199"/>
      <c r="G795" s="223"/>
      <c r="H795" s="223"/>
      <c r="I795" s="223"/>
      <c r="J795" s="184"/>
      <c r="K795" s="184"/>
      <c r="L795" s="271"/>
      <c r="M795" s="184"/>
      <c r="N795" s="356"/>
      <c r="O795" s="224"/>
    </row>
    <row r="796" spans="4:15" ht="12.75">
      <c r="D796" s="199"/>
      <c r="E796" s="199"/>
      <c r="F796" s="199"/>
      <c r="G796" s="223"/>
      <c r="H796" s="223"/>
      <c r="I796" s="223"/>
      <c r="J796" s="184"/>
      <c r="K796" s="184"/>
      <c r="L796" s="271"/>
      <c r="M796" s="184"/>
      <c r="N796" s="356"/>
      <c r="O796" s="224"/>
    </row>
    <row r="797" spans="4:15" ht="12.75">
      <c r="D797" s="199"/>
      <c r="E797" s="199"/>
      <c r="F797" s="199"/>
      <c r="G797" s="223"/>
      <c r="H797" s="223"/>
      <c r="I797" s="223"/>
      <c r="J797" s="184"/>
      <c r="K797" s="184"/>
      <c r="L797" s="271"/>
      <c r="M797" s="184"/>
      <c r="N797" s="356"/>
      <c r="O797" s="224"/>
    </row>
    <row r="798" spans="4:15" ht="12.75">
      <c r="D798" s="199"/>
      <c r="E798" s="199"/>
      <c r="F798" s="199"/>
      <c r="G798" s="223"/>
      <c r="H798" s="223"/>
      <c r="I798" s="223"/>
      <c r="J798" s="184"/>
      <c r="K798" s="184"/>
      <c r="L798" s="271"/>
      <c r="M798" s="184"/>
      <c r="N798" s="356"/>
      <c r="O798" s="224"/>
    </row>
    <row r="799" spans="4:15" ht="12.75">
      <c r="D799" s="199"/>
      <c r="E799" s="199"/>
      <c r="F799" s="199"/>
      <c r="G799" s="223"/>
      <c r="H799" s="223"/>
      <c r="I799" s="223"/>
      <c r="J799" s="184"/>
      <c r="K799" s="184"/>
      <c r="L799" s="271"/>
      <c r="M799" s="184"/>
      <c r="N799" s="356"/>
      <c r="O799" s="224"/>
    </row>
    <row r="800" spans="4:15" ht="12.75">
      <c r="D800" s="199"/>
      <c r="E800" s="199"/>
      <c r="F800" s="199"/>
      <c r="G800" s="223"/>
      <c r="H800" s="223"/>
      <c r="I800" s="223"/>
      <c r="J800" s="184"/>
      <c r="K800" s="184"/>
      <c r="L800" s="271"/>
      <c r="M800" s="184"/>
      <c r="N800" s="356"/>
      <c r="O800" s="224"/>
    </row>
    <row r="801" spans="4:15" ht="12.75">
      <c r="D801" s="199"/>
      <c r="E801" s="199"/>
      <c r="F801" s="199"/>
      <c r="G801" s="223"/>
      <c r="H801" s="223"/>
      <c r="I801" s="223"/>
      <c r="J801" s="184"/>
      <c r="K801" s="184"/>
      <c r="L801" s="271"/>
      <c r="M801" s="184"/>
      <c r="N801" s="356"/>
      <c r="O801" s="224"/>
    </row>
    <row r="802" spans="4:15" ht="12.75">
      <c r="D802" s="199"/>
      <c r="E802" s="199"/>
      <c r="F802" s="199"/>
      <c r="G802" s="223"/>
      <c r="H802" s="223"/>
      <c r="I802" s="223"/>
      <c r="J802" s="184"/>
      <c r="K802" s="184"/>
      <c r="L802" s="271"/>
      <c r="M802" s="184"/>
      <c r="N802" s="356"/>
      <c r="O802" s="224"/>
    </row>
    <row r="803" spans="4:15" ht="12.75">
      <c r="D803" s="199"/>
      <c r="E803" s="199"/>
      <c r="F803" s="199"/>
      <c r="G803" s="223"/>
      <c r="H803" s="223"/>
      <c r="I803" s="223"/>
      <c r="J803" s="184"/>
      <c r="K803" s="184"/>
      <c r="L803" s="271"/>
      <c r="M803" s="184"/>
      <c r="N803" s="356"/>
      <c r="O803" s="224"/>
    </row>
    <row r="804" spans="4:15" ht="12.75">
      <c r="D804" s="199"/>
      <c r="E804" s="199"/>
      <c r="F804" s="199"/>
      <c r="G804" s="223"/>
      <c r="H804" s="223"/>
      <c r="I804" s="223"/>
      <c r="J804" s="184"/>
      <c r="K804" s="184"/>
      <c r="L804" s="271"/>
      <c r="M804" s="184"/>
      <c r="N804" s="356"/>
      <c r="O804" s="224"/>
    </row>
    <row r="805" spans="4:15" ht="12.75">
      <c r="D805" s="199"/>
      <c r="E805" s="199"/>
      <c r="F805" s="199"/>
      <c r="G805" s="223"/>
      <c r="H805" s="223"/>
      <c r="I805" s="223"/>
      <c r="J805" s="184"/>
      <c r="K805" s="184"/>
      <c r="L805" s="271"/>
      <c r="M805" s="184"/>
      <c r="N805" s="356"/>
      <c r="O805" s="224"/>
    </row>
    <row r="806" spans="4:15" ht="12.75">
      <c r="D806" s="199"/>
      <c r="E806" s="199"/>
      <c r="F806" s="199"/>
      <c r="G806" s="223"/>
      <c r="H806" s="223"/>
      <c r="I806" s="223"/>
      <c r="J806" s="184"/>
      <c r="K806" s="184"/>
      <c r="L806" s="271"/>
      <c r="M806" s="184"/>
      <c r="N806" s="356"/>
      <c r="O806" s="224"/>
    </row>
    <row r="807" spans="4:15" ht="12.75">
      <c r="D807" s="199"/>
      <c r="E807" s="199"/>
      <c r="F807" s="199"/>
      <c r="G807" s="223"/>
      <c r="H807" s="223"/>
      <c r="I807" s="223"/>
      <c r="J807" s="184"/>
      <c r="K807" s="184"/>
      <c r="L807" s="271"/>
      <c r="M807" s="184"/>
      <c r="N807" s="356"/>
      <c r="O807" s="224"/>
    </row>
    <row r="808" spans="4:15" ht="12.75">
      <c r="D808" s="199"/>
      <c r="E808" s="199"/>
      <c r="F808" s="199"/>
      <c r="G808" s="223"/>
      <c r="H808" s="223"/>
      <c r="I808" s="223"/>
      <c r="J808" s="184"/>
      <c r="K808" s="184"/>
      <c r="L808" s="271"/>
      <c r="M808" s="184"/>
      <c r="N808" s="356"/>
      <c r="O808" s="224"/>
    </row>
    <row r="809" spans="4:15" ht="12.75">
      <c r="D809" s="199"/>
      <c r="E809" s="199"/>
      <c r="F809" s="199"/>
      <c r="G809" s="223"/>
      <c r="H809" s="223"/>
      <c r="I809" s="223"/>
      <c r="J809" s="184"/>
      <c r="K809" s="184"/>
      <c r="L809" s="271"/>
      <c r="M809" s="184"/>
      <c r="N809" s="356"/>
      <c r="O809" s="224"/>
    </row>
    <row r="810" spans="4:15" ht="12.75">
      <c r="D810" s="199"/>
      <c r="E810" s="199"/>
      <c r="F810" s="199"/>
      <c r="G810" s="223"/>
      <c r="H810" s="223"/>
      <c r="I810" s="223"/>
      <c r="J810" s="184"/>
      <c r="K810" s="184"/>
      <c r="L810" s="271"/>
      <c r="M810" s="184"/>
      <c r="N810" s="356"/>
      <c r="O810" s="224"/>
    </row>
    <row r="811" spans="4:15" ht="12.75">
      <c r="D811" s="199"/>
      <c r="E811" s="199"/>
      <c r="F811" s="199"/>
      <c r="G811" s="223"/>
      <c r="H811" s="223"/>
      <c r="I811" s="223"/>
      <c r="J811" s="184"/>
      <c r="K811" s="184"/>
      <c r="L811" s="271"/>
      <c r="M811" s="184"/>
      <c r="N811" s="356"/>
      <c r="O811" s="224"/>
    </row>
    <row r="812" spans="4:15" ht="12.75">
      <c r="D812" s="199"/>
      <c r="E812" s="199"/>
      <c r="F812" s="199"/>
      <c r="G812" s="223"/>
      <c r="H812" s="223"/>
      <c r="I812" s="223"/>
      <c r="J812" s="184"/>
      <c r="K812" s="184"/>
      <c r="L812" s="271"/>
      <c r="M812" s="184"/>
      <c r="N812" s="356"/>
      <c r="O812" s="224"/>
    </row>
    <row r="813" spans="4:15" ht="12.75">
      <c r="D813" s="199"/>
      <c r="E813" s="199"/>
      <c r="F813" s="199"/>
      <c r="G813" s="223"/>
      <c r="H813" s="223"/>
      <c r="I813" s="223"/>
      <c r="J813" s="184"/>
      <c r="K813" s="184"/>
      <c r="L813" s="271"/>
      <c r="M813" s="184"/>
      <c r="N813" s="356"/>
      <c r="O813" s="224"/>
    </row>
    <row r="814" spans="4:15" ht="12.75">
      <c r="D814" s="199"/>
      <c r="E814" s="199"/>
      <c r="F814" s="199"/>
      <c r="G814" s="223"/>
      <c r="H814" s="223"/>
      <c r="I814" s="223"/>
      <c r="J814" s="184"/>
      <c r="K814" s="184"/>
      <c r="L814" s="271"/>
      <c r="M814" s="184"/>
      <c r="N814" s="356"/>
      <c r="O814" s="224"/>
    </row>
    <row r="815" spans="4:15" ht="12.75">
      <c r="D815" s="199"/>
      <c r="E815" s="199"/>
      <c r="F815" s="199"/>
      <c r="G815" s="223"/>
      <c r="H815" s="223"/>
      <c r="I815" s="223"/>
      <c r="J815" s="184"/>
      <c r="K815" s="184"/>
      <c r="L815" s="271"/>
      <c r="M815" s="184"/>
      <c r="N815" s="356"/>
      <c r="O815" s="224"/>
    </row>
    <row r="816" spans="4:15" ht="12.75">
      <c r="D816" s="199"/>
      <c r="E816" s="199"/>
      <c r="F816" s="199"/>
      <c r="G816" s="223"/>
      <c r="H816" s="223"/>
      <c r="I816" s="223"/>
      <c r="J816" s="184"/>
      <c r="K816" s="184"/>
      <c r="L816" s="271"/>
      <c r="M816" s="184"/>
      <c r="N816" s="356"/>
      <c r="O816" s="224"/>
    </row>
    <row r="817" spans="4:15" ht="12.75">
      <c r="D817" s="199"/>
      <c r="E817" s="199"/>
      <c r="F817" s="199"/>
      <c r="G817" s="223"/>
      <c r="H817" s="223"/>
      <c r="I817" s="223"/>
      <c r="J817" s="184"/>
      <c r="K817" s="184"/>
      <c r="L817" s="271"/>
      <c r="M817" s="184"/>
      <c r="N817" s="356"/>
      <c r="O817" s="224"/>
    </row>
    <row r="818" spans="4:15" ht="12.75">
      <c r="D818" s="199"/>
      <c r="E818" s="199"/>
      <c r="F818" s="199"/>
      <c r="G818" s="223"/>
      <c r="H818" s="223"/>
      <c r="I818" s="223"/>
      <c r="J818" s="184"/>
      <c r="K818" s="184"/>
      <c r="L818" s="271"/>
      <c r="M818" s="184"/>
      <c r="N818" s="356"/>
      <c r="O818" s="224"/>
    </row>
    <row r="819" spans="4:15" ht="12.75">
      <c r="D819" s="199"/>
      <c r="E819" s="199"/>
      <c r="F819" s="199"/>
      <c r="G819" s="223"/>
      <c r="H819" s="223"/>
      <c r="I819" s="223"/>
      <c r="J819" s="184"/>
      <c r="K819" s="184"/>
      <c r="L819" s="271"/>
      <c r="M819" s="184"/>
      <c r="N819" s="356"/>
      <c r="O819" s="224"/>
    </row>
    <row r="820" spans="4:15" ht="12.75">
      <c r="D820" s="199"/>
      <c r="E820" s="199"/>
      <c r="F820" s="199"/>
      <c r="G820" s="223"/>
      <c r="H820" s="223"/>
      <c r="I820" s="223"/>
      <c r="J820" s="184"/>
      <c r="K820" s="184"/>
      <c r="L820" s="271"/>
      <c r="M820" s="184"/>
      <c r="N820" s="356"/>
      <c r="O820" s="224"/>
    </row>
    <row r="821" spans="4:15" ht="12.75">
      <c r="D821" s="199"/>
      <c r="E821" s="199"/>
      <c r="F821" s="199"/>
      <c r="G821" s="223"/>
      <c r="H821" s="223"/>
      <c r="I821" s="223"/>
      <c r="J821" s="184"/>
      <c r="K821" s="184"/>
      <c r="L821" s="271"/>
      <c r="M821" s="184"/>
      <c r="N821" s="356"/>
      <c r="O821" s="224"/>
    </row>
    <row r="822" spans="4:15" ht="12.75">
      <c r="D822" s="199"/>
      <c r="E822" s="199"/>
      <c r="F822" s="199"/>
      <c r="G822" s="223"/>
      <c r="H822" s="223"/>
      <c r="I822" s="223"/>
      <c r="J822" s="184"/>
      <c r="K822" s="184"/>
      <c r="L822" s="271"/>
      <c r="M822" s="184"/>
      <c r="N822" s="356"/>
      <c r="O822" s="224"/>
    </row>
    <row r="823" spans="4:15" ht="12.75">
      <c r="D823" s="199"/>
      <c r="E823" s="199"/>
      <c r="F823" s="199"/>
      <c r="G823" s="223"/>
      <c r="H823" s="223"/>
      <c r="I823" s="223"/>
      <c r="J823" s="184"/>
      <c r="K823" s="184"/>
      <c r="L823" s="271"/>
      <c r="M823" s="184"/>
      <c r="N823" s="356"/>
      <c r="O823" s="224"/>
    </row>
    <row r="824" spans="4:15" ht="12.75">
      <c r="D824" s="199"/>
      <c r="E824" s="199"/>
      <c r="F824" s="199"/>
      <c r="G824" s="223"/>
      <c r="H824" s="223"/>
      <c r="I824" s="223"/>
      <c r="J824" s="184"/>
      <c r="K824" s="184"/>
      <c r="L824" s="271"/>
      <c r="M824" s="184"/>
      <c r="N824" s="356"/>
      <c r="O824" s="224"/>
    </row>
    <row r="825" spans="4:15" ht="12.75">
      <c r="D825" s="199"/>
      <c r="E825" s="199"/>
      <c r="F825" s="199"/>
      <c r="G825" s="223"/>
      <c r="H825" s="223"/>
      <c r="I825" s="223"/>
      <c r="J825" s="184"/>
      <c r="K825" s="184"/>
      <c r="L825" s="271"/>
      <c r="M825" s="184"/>
      <c r="N825" s="356"/>
      <c r="O825" s="224"/>
    </row>
    <row r="826" spans="4:15" ht="12.75">
      <c r="D826" s="199"/>
      <c r="E826" s="199"/>
      <c r="F826" s="199"/>
      <c r="G826" s="223"/>
      <c r="H826" s="223"/>
      <c r="I826" s="223"/>
      <c r="J826" s="184"/>
      <c r="K826" s="184"/>
      <c r="L826" s="271"/>
      <c r="M826" s="184"/>
      <c r="N826" s="356"/>
      <c r="O826" s="224"/>
    </row>
    <row r="827" spans="4:15" ht="12.75">
      <c r="D827" s="199"/>
      <c r="E827" s="199"/>
      <c r="F827" s="199"/>
      <c r="G827" s="223"/>
      <c r="H827" s="223"/>
      <c r="I827" s="223"/>
      <c r="J827" s="184"/>
      <c r="K827" s="184"/>
      <c r="L827" s="271"/>
      <c r="M827" s="184"/>
      <c r="N827" s="356"/>
      <c r="O827" s="224"/>
    </row>
    <row r="828" spans="4:15" ht="12.75">
      <c r="D828" s="199"/>
      <c r="E828" s="199"/>
      <c r="F828" s="199"/>
      <c r="G828" s="223"/>
      <c r="H828" s="223"/>
      <c r="I828" s="223"/>
      <c r="J828" s="184"/>
      <c r="K828" s="184"/>
      <c r="L828" s="271"/>
      <c r="M828" s="184"/>
      <c r="N828" s="356"/>
      <c r="O828" s="224"/>
    </row>
    <row r="829" spans="4:15" ht="12.75">
      <c r="D829" s="199"/>
      <c r="E829" s="199"/>
      <c r="F829" s="199"/>
      <c r="G829" s="223"/>
      <c r="H829" s="223"/>
      <c r="I829" s="223"/>
      <c r="J829" s="184"/>
      <c r="K829" s="184"/>
      <c r="L829" s="271"/>
      <c r="M829" s="184"/>
      <c r="N829" s="356"/>
      <c r="O829" s="224"/>
    </row>
    <row r="830" spans="4:15" ht="12.75">
      <c r="D830" s="199"/>
      <c r="E830" s="199"/>
      <c r="F830" s="199"/>
      <c r="G830" s="223"/>
      <c r="H830" s="223"/>
      <c r="I830" s="223"/>
      <c r="J830" s="184"/>
      <c r="K830" s="184"/>
      <c r="L830" s="271"/>
      <c r="M830" s="184"/>
      <c r="N830" s="356"/>
      <c r="O830" s="224"/>
    </row>
    <row r="831" spans="4:15" ht="12.75">
      <c r="D831" s="199"/>
      <c r="E831" s="199"/>
      <c r="F831" s="199"/>
      <c r="G831" s="223"/>
      <c r="H831" s="223"/>
      <c r="I831" s="223"/>
      <c r="J831" s="184"/>
      <c r="K831" s="184"/>
      <c r="L831" s="271"/>
      <c r="M831" s="184"/>
      <c r="N831" s="356"/>
      <c r="O831" s="224"/>
    </row>
    <row r="832" spans="4:15" ht="12.75">
      <c r="D832" s="199"/>
      <c r="E832" s="199"/>
      <c r="F832" s="199"/>
      <c r="G832" s="223"/>
      <c r="H832" s="223"/>
      <c r="I832" s="223"/>
      <c r="J832" s="184"/>
      <c r="K832" s="184"/>
      <c r="L832" s="271"/>
      <c r="M832" s="184"/>
      <c r="N832" s="356"/>
      <c r="O832" s="224"/>
    </row>
    <row r="833" spans="4:15" ht="12.75">
      <c r="D833" s="199"/>
      <c r="E833" s="199"/>
      <c r="F833" s="199"/>
      <c r="G833" s="223"/>
      <c r="H833" s="223"/>
      <c r="I833" s="223"/>
      <c r="J833" s="184"/>
      <c r="K833" s="184"/>
      <c r="L833" s="271"/>
      <c r="M833" s="184"/>
      <c r="N833" s="356"/>
      <c r="O833" s="224"/>
    </row>
    <row r="834" spans="4:15" ht="12.75">
      <c r="D834" s="199"/>
      <c r="E834" s="199"/>
      <c r="F834" s="199"/>
      <c r="G834" s="223"/>
      <c r="H834" s="223"/>
      <c r="I834" s="223"/>
      <c r="J834" s="184"/>
      <c r="K834" s="184"/>
      <c r="L834" s="271"/>
      <c r="M834" s="184"/>
      <c r="N834" s="356"/>
      <c r="O834" s="224"/>
    </row>
    <row r="835" spans="4:15" ht="12.75">
      <c r="D835" s="199"/>
      <c r="E835" s="199"/>
      <c r="F835" s="199"/>
      <c r="G835" s="223"/>
      <c r="H835" s="223"/>
      <c r="I835" s="223"/>
      <c r="J835" s="184"/>
      <c r="K835" s="184"/>
      <c r="L835" s="271"/>
      <c r="M835" s="184"/>
      <c r="N835" s="356"/>
      <c r="O835" s="224"/>
    </row>
    <row r="836" spans="4:15" ht="12.75">
      <c r="D836" s="199"/>
      <c r="E836" s="199"/>
      <c r="F836" s="199"/>
      <c r="G836" s="223"/>
      <c r="H836" s="223"/>
      <c r="I836" s="223"/>
      <c r="J836" s="184"/>
      <c r="K836" s="184"/>
      <c r="L836" s="271"/>
      <c r="M836" s="184"/>
      <c r="N836" s="356"/>
      <c r="O836" s="224"/>
    </row>
    <row r="837" spans="4:15" ht="12.75">
      <c r="D837" s="199"/>
      <c r="E837" s="199"/>
      <c r="F837" s="199"/>
      <c r="G837" s="223"/>
      <c r="H837" s="223"/>
      <c r="I837" s="223"/>
      <c r="J837" s="184"/>
      <c r="K837" s="184"/>
      <c r="L837" s="271"/>
      <c r="M837" s="184"/>
      <c r="N837" s="356"/>
      <c r="O837" s="224"/>
    </row>
    <row r="838" spans="4:15" ht="12.75">
      <c r="D838" s="199"/>
      <c r="E838" s="199"/>
      <c r="F838" s="199"/>
      <c r="G838" s="223"/>
      <c r="H838" s="223"/>
      <c r="I838" s="223"/>
      <c r="J838" s="184"/>
      <c r="K838" s="184"/>
      <c r="L838" s="271"/>
      <c r="M838" s="184"/>
      <c r="N838" s="356"/>
      <c r="O838" s="224"/>
    </row>
    <row r="839" spans="4:15" ht="12.75">
      <c r="D839" s="199"/>
      <c r="E839" s="199"/>
      <c r="F839" s="199"/>
      <c r="G839" s="223"/>
      <c r="H839" s="223"/>
      <c r="I839" s="223"/>
      <c r="J839" s="184"/>
      <c r="K839" s="184"/>
      <c r="L839" s="271"/>
      <c r="M839" s="184"/>
      <c r="N839" s="356"/>
      <c r="O839" s="224"/>
    </row>
    <row r="840" spans="4:15" ht="12.75">
      <c r="D840" s="199"/>
      <c r="E840" s="199"/>
      <c r="F840" s="199"/>
      <c r="G840" s="223"/>
      <c r="H840" s="223"/>
      <c r="I840" s="223"/>
      <c r="J840" s="184"/>
      <c r="K840" s="184"/>
      <c r="L840" s="271"/>
      <c r="M840" s="184"/>
      <c r="N840" s="356"/>
      <c r="O840" s="224"/>
    </row>
    <row r="841" spans="4:15" ht="12.75">
      <c r="D841" s="199"/>
      <c r="E841" s="199"/>
      <c r="F841" s="199"/>
      <c r="G841" s="223"/>
      <c r="H841" s="223"/>
      <c r="I841" s="223"/>
      <c r="J841" s="184"/>
      <c r="K841" s="184"/>
      <c r="L841" s="271"/>
      <c r="M841" s="184"/>
      <c r="N841" s="356"/>
      <c r="O841" s="224"/>
    </row>
    <row r="842" spans="4:15" ht="12.75">
      <c r="D842" s="199"/>
      <c r="E842" s="199"/>
      <c r="F842" s="199"/>
      <c r="G842" s="223"/>
      <c r="H842" s="223"/>
      <c r="I842" s="223"/>
      <c r="J842" s="184"/>
      <c r="K842" s="184"/>
      <c r="L842" s="271"/>
      <c r="M842" s="184"/>
      <c r="N842" s="356"/>
      <c r="O842" s="224"/>
    </row>
    <row r="843" spans="4:15" ht="12.75">
      <c r="D843" s="199"/>
      <c r="E843" s="199"/>
      <c r="F843" s="199"/>
      <c r="G843" s="223"/>
      <c r="H843" s="223"/>
      <c r="I843" s="223"/>
      <c r="J843" s="184"/>
      <c r="K843" s="184"/>
      <c r="L843" s="271"/>
      <c r="M843" s="184"/>
      <c r="N843" s="356"/>
      <c r="O843" s="224"/>
    </row>
    <row r="844" spans="4:15" ht="12.75">
      <c r="D844" s="199"/>
      <c r="E844" s="199"/>
      <c r="F844" s="199"/>
      <c r="G844" s="223"/>
      <c r="H844" s="223"/>
      <c r="I844" s="223"/>
      <c r="J844" s="184"/>
      <c r="K844" s="184"/>
      <c r="L844" s="271"/>
      <c r="M844" s="184"/>
      <c r="N844" s="356"/>
      <c r="O844" s="224"/>
    </row>
    <row r="845" spans="4:15" ht="12.75">
      <c r="D845" s="199"/>
      <c r="E845" s="199"/>
      <c r="F845" s="199"/>
      <c r="G845" s="223"/>
      <c r="H845" s="223"/>
      <c r="I845" s="223"/>
      <c r="J845" s="184"/>
      <c r="K845" s="184"/>
      <c r="L845" s="271"/>
      <c r="M845" s="184"/>
      <c r="N845" s="356"/>
      <c r="O845" s="224"/>
    </row>
    <row r="846" spans="4:15" ht="12.75">
      <c r="D846" s="199"/>
      <c r="E846" s="199"/>
      <c r="F846" s="199"/>
      <c r="G846" s="223"/>
      <c r="H846" s="223"/>
      <c r="I846" s="223"/>
      <c r="J846" s="184"/>
      <c r="K846" s="184"/>
      <c r="L846" s="271"/>
      <c r="M846" s="184"/>
      <c r="N846" s="356"/>
      <c r="O846" s="224"/>
    </row>
    <row r="847" spans="4:15" ht="12.75">
      <c r="D847" s="199"/>
      <c r="E847" s="199"/>
      <c r="F847" s="199"/>
      <c r="G847" s="223"/>
      <c r="H847" s="223"/>
      <c r="I847" s="223"/>
      <c r="J847" s="184"/>
      <c r="K847" s="184"/>
      <c r="L847" s="271"/>
      <c r="M847" s="184"/>
      <c r="N847" s="356"/>
      <c r="O847" s="224"/>
    </row>
    <row r="848" spans="4:15" ht="12.75">
      <c r="D848" s="199"/>
      <c r="E848" s="199"/>
      <c r="F848" s="199"/>
      <c r="G848" s="223"/>
      <c r="H848" s="223"/>
      <c r="I848" s="223"/>
      <c r="J848" s="184"/>
      <c r="K848" s="184"/>
      <c r="L848" s="271"/>
      <c r="M848" s="184"/>
      <c r="N848" s="356"/>
      <c r="O848" s="224"/>
    </row>
    <row r="849" spans="4:15" ht="12.75">
      <c r="D849" s="199"/>
      <c r="E849" s="199"/>
      <c r="F849" s="199"/>
      <c r="G849" s="223"/>
      <c r="H849" s="223"/>
      <c r="I849" s="223"/>
      <c r="J849" s="184"/>
      <c r="K849" s="184"/>
      <c r="L849" s="271"/>
      <c r="M849" s="184"/>
      <c r="N849" s="356"/>
      <c r="O849" s="224"/>
    </row>
    <row r="850" spans="4:15" ht="12.75">
      <c r="D850" s="199"/>
      <c r="E850" s="199"/>
      <c r="F850" s="199"/>
      <c r="G850" s="223"/>
      <c r="H850" s="223"/>
      <c r="I850" s="223"/>
      <c r="J850" s="184"/>
      <c r="K850" s="184"/>
      <c r="L850" s="271"/>
      <c r="M850" s="184"/>
      <c r="N850" s="356"/>
      <c r="O850" s="224"/>
    </row>
    <row r="851" spans="4:15" ht="12.75">
      <c r="D851" s="199"/>
      <c r="E851" s="199"/>
      <c r="F851" s="199"/>
      <c r="G851" s="223"/>
      <c r="H851" s="223"/>
      <c r="I851" s="223"/>
      <c r="J851" s="184"/>
      <c r="K851" s="184"/>
      <c r="L851" s="271"/>
      <c r="M851" s="184"/>
      <c r="N851" s="356"/>
      <c r="O851" s="224"/>
    </row>
    <row r="852" spans="4:15" ht="12.75">
      <c r="D852" s="199"/>
      <c r="E852" s="199"/>
      <c r="F852" s="199"/>
      <c r="G852" s="223"/>
      <c r="H852" s="223"/>
      <c r="I852" s="223"/>
      <c r="J852" s="184"/>
      <c r="K852" s="184"/>
      <c r="L852" s="271"/>
      <c r="M852" s="184"/>
      <c r="N852" s="356"/>
      <c r="O852" s="224"/>
    </row>
    <row r="853" spans="4:15" ht="12.75">
      <c r="D853" s="199"/>
      <c r="E853" s="199"/>
      <c r="F853" s="199"/>
      <c r="G853" s="223"/>
      <c r="H853" s="223"/>
      <c r="I853" s="223"/>
      <c r="J853" s="184"/>
      <c r="K853" s="184"/>
      <c r="L853" s="271"/>
      <c r="M853" s="184"/>
      <c r="N853" s="356"/>
      <c r="O853" s="224"/>
    </row>
    <row r="854" spans="4:15" ht="12.75">
      <c r="D854" s="199"/>
      <c r="E854" s="199"/>
      <c r="F854" s="199"/>
      <c r="G854" s="223"/>
      <c r="H854" s="223"/>
      <c r="I854" s="223"/>
      <c r="J854" s="184"/>
      <c r="K854" s="184"/>
      <c r="L854" s="271"/>
      <c r="M854" s="184"/>
      <c r="N854" s="356"/>
      <c r="O854" s="224"/>
    </row>
    <row r="855" spans="4:15" ht="12.75">
      <c r="D855" s="199"/>
      <c r="E855" s="199"/>
      <c r="F855" s="199"/>
      <c r="G855" s="223"/>
      <c r="H855" s="223"/>
      <c r="I855" s="223"/>
      <c r="J855" s="184"/>
      <c r="K855" s="184"/>
      <c r="L855" s="271"/>
      <c r="M855" s="184"/>
      <c r="N855" s="356"/>
      <c r="O855" s="224"/>
    </row>
    <row r="856" spans="4:15" ht="12.75">
      <c r="D856" s="199"/>
      <c r="E856" s="199"/>
      <c r="F856" s="199"/>
      <c r="G856" s="223"/>
      <c r="H856" s="223"/>
      <c r="I856" s="223"/>
      <c r="J856" s="184"/>
      <c r="K856" s="184"/>
      <c r="L856" s="271"/>
      <c r="M856" s="184"/>
      <c r="N856" s="356"/>
      <c r="O856" s="224"/>
    </row>
    <row r="857" spans="4:15" ht="12.75">
      <c r="D857" s="199"/>
      <c r="E857" s="199"/>
      <c r="F857" s="199"/>
      <c r="G857" s="223"/>
      <c r="H857" s="223"/>
      <c r="I857" s="223"/>
      <c r="J857" s="184"/>
      <c r="K857" s="184"/>
      <c r="L857" s="271"/>
      <c r="M857" s="184"/>
      <c r="N857" s="356"/>
      <c r="O857" s="224"/>
    </row>
    <row r="858" spans="4:15" ht="12.75">
      <c r="D858" s="199"/>
      <c r="E858" s="199"/>
      <c r="F858" s="199"/>
      <c r="G858" s="223"/>
      <c r="H858" s="223"/>
      <c r="I858" s="223"/>
      <c r="J858" s="184"/>
      <c r="K858" s="184"/>
      <c r="L858" s="271"/>
      <c r="M858" s="184"/>
      <c r="N858" s="356"/>
      <c r="O858" s="224"/>
    </row>
    <row r="859" spans="4:15" ht="12.75">
      <c r="D859" s="199"/>
      <c r="E859" s="199"/>
      <c r="F859" s="199"/>
      <c r="G859" s="223"/>
      <c r="H859" s="223"/>
      <c r="I859" s="223"/>
      <c r="J859" s="184"/>
      <c r="K859" s="184"/>
      <c r="L859" s="271"/>
      <c r="M859" s="184"/>
      <c r="N859" s="356"/>
      <c r="O859" s="224"/>
    </row>
    <row r="860" spans="4:15" ht="12.75">
      <c r="D860" s="199"/>
      <c r="E860" s="199"/>
      <c r="F860" s="199"/>
      <c r="G860" s="223"/>
      <c r="H860" s="223"/>
      <c r="I860" s="223"/>
      <c r="J860" s="184"/>
      <c r="K860" s="184"/>
      <c r="L860" s="271"/>
      <c r="M860" s="184"/>
      <c r="N860" s="356"/>
      <c r="O860" s="224"/>
    </row>
    <row r="861" spans="4:15" ht="12.75">
      <c r="D861" s="199"/>
      <c r="E861" s="199"/>
      <c r="F861" s="199"/>
      <c r="G861" s="223"/>
      <c r="H861" s="223"/>
      <c r="I861" s="223"/>
      <c r="J861" s="184"/>
      <c r="K861" s="184"/>
      <c r="L861" s="271"/>
      <c r="M861" s="184"/>
      <c r="N861" s="356"/>
      <c r="O861" s="224"/>
    </row>
    <row r="862" spans="4:15" ht="12.75">
      <c r="D862" s="199"/>
      <c r="E862" s="199"/>
      <c r="F862" s="199"/>
      <c r="G862" s="223"/>
      <c r="H862" s="223"/>
      <c r="I862" s="223"/>
      <c r="J862" s="184"/>
      <c r="K862" s="184"/>
      <c r="L862" s="271"/>
      <c r="M862" s="184"/>
      <c r="N862" s="356"/>
      <c r="O862" s="224"/>
    </row>
    <row r="863" spans="4:15" ht="12.75">
      <c r="D863" s="199"/>
      <c r="E863" s="199"/>
      <c r="F863" s="199"/>
      <c r="G863" s="223"/>
      <c r="H863" s="223"/>
      <c r="I863" s="223"/>
      <c r="J863" s="184"/>
      <c r="K863" s="184"/>
      <c r="L863" s="271"/>
      <c r="M863" s="184"/>
      <c r="N863" s="356"/>
      <c r="O863" s="224"/>
    </row>
    <row r="864" spans="4:15" ht="12.75">
      <c r="D864" s="199"/>
      <c r="E864" s="199"/>
      <c r="F864" s="199"/>
      <c r="G864" s="223"/>
      <c r="H864" s="223"/>
      <c r="I864" s="223"/>
      <c r="J864" s="184"/>
      <c r="K864" s="184"/>
      <c r="L864" s="271"/>
      <c r="M864" s="184"/>
      <c r="N864" s="356"/>
      <c r="O864" s="224"/>
    </row>
    <row r="865" spans="4:15" ht="12.75">
      <c r="D865" s="199"/>
      <c r="E865" s="199"/>
      <c r="F865" s="199"/>
      <c r="G865" s="223"/>
      <c r="H865" s="223"/>
      <c r="I865" s="223"/>
      <c r="J865" s="184"/>
      <c r="K865" s="184"/>
      <c r="L865" s="271"/>
      <c r="M865" s="184"/>
      <c r="N865" s="356"/>
      <c r="O865" s="224"/>
    </row>
    <row r="866" spans="4:15" ht="12.75">
      <c r="D866" s="199"/>
      <c r="E866" s="199"/>
      <c r="F866" s="199"/>
      <c r="G866" s="223"/>
      <c r="H866" s="223"/>
      <c r="I866" s="223"/>
      <c r="J866" s="184"/>
      <c r="K866" s="184"/>
      <c r="L866" s="271"/>
      <c r="M866" s="184"/>
      <c r="N866" s="356"/>
      <c r="O866" s="224"/>
    </row>
    <row r="867" spans="4:15" ht="12.75">
      <c r="D867" s="199"/>
      <c r="E867" s="199"/>
      <c r="F867" s="199"/>
      <c r="G867" s="223"/>
      <c r="H867" s="223"/>
      <c r="I867" s="223"/>
      <c r="J867" s="184"/>
      <c r="K867" s="184"/>
      <c r="L867" s="271"/>
      <c r="M867" s="184"/>
      <c r="N867" s="356"/>
      <c r="O867" s="224"/>
    </row>
    <row r="868" spans="4:15" ht="12.75">
      <c r="D868" s="199"/>
      <c r="E868" s="199"/>
      <c r="F868" s="199"/>
      <c r="G868" s="223"/>
      <c r="H868" s="223"/>
      <c r="I868" s="223"/>
      <c r="J868" s="184"/>
      <c r="K868" s="184"/>
      <c r="L868" s="271"/>
      <c r="M868" s="184"/>
      <c r="N868" s="356"/>
      <c r="O868" s="224"/>
    </row>
    <row r="869" spans="4:15" ht="12.75">
      <c r="D869" s="199"/>
      <c r="E869" s="199"/>
      <c r="F869" s="199"/>
      <c r="G869" s="223"/>
      <c r="H869" s="223"/>
      <c r="I869" s="223"/>
      <c r="J869" s="184"/>
      <c r="K869" s="184"/>
      <c r="L869" s="271"/>
      <c r="M869" s="184"/>
      <c r="N869" s="356"/>
      <c r="O869" s="224"/>
    </row>
    <row r="870" spans="4:15" ht="12.75">
      <c r="D870" s="199"/>
      <c r="E870" s="199"/>
      <c r="F870" s="199"/>
      <c r="G870" s="223"/>
      <c r="H870" s="223"/>
      <c r="I870" s="223"/>
      <c r="J870" s="184"/>
      <c r="K870" s="184"/>
      <c r="L870" s="271"/>
      <c r="M870" s="184"/>
      <c r="N870" s="356"/>
      <c r="O870" s="224"/>
    </row>
    <row r="871" spans="4:15" ht="12.75">
      <c r="D871" s="199"/>
      <c r="E871" s="199"/>
      <c r="F871" s="199"/>
      <c r="G871" s="223"/>
      <c r="H871" s="223"/>
      <c r="I871" s="223"/>
      <c r="J871" s="184"/>
      <c r="K871" s="184"/>
      <c r="L871" s="271"/>
      <c r="M871" s="184"/>
      <c r="N871" s="356"/>
      <c r="O871" s="224"/>
    </row>
    <row r="872" spans="4:15" ht="12.75">
      <c r="D872" s="199"/>
      <c r="E872" s="199"/>
      <c r="F872" s="199"/>
      <c r="G872" s="223"/>
      <c r="H872" s="223"/>
      <c r="I872" s="223"/>
      <c r="J872" s="184"/>
      <c r="K872" s="184"/>
      <c r="L872" s="271"/>
      <c r="M872" s="184"/>
      <c r="N872" s="356"/>
      <c r="O872" s="224"/>
    </row>
    <row r="873" spans="4:15" ht="12.75">
      <c r="D873" s="199"/>
      <c r="E873" s="199"/>
      <c r="F873" s="199"/>
      <c r="G873" s="223"/>
      <c r="H873" s="223"/>
      <c r="I873" s="223"/>
      <c r="J873" s="184"/>
      <c r="K873" s="184"/>
      <c r="L873" s="271"/>
      <c r="M873" s="184"/>
      <c r="N873" s="356"/>
      <c r="O873" s="224"/>
    </row>
    <row r="874" spans="4:15" ht="12.75">
      <c r="D874" s="199"/>
      <c r="E874" s="199"/>
      <c r="F874" s="199"/>
      <c r="G874" s="223"/>
      <c r="H874" s="223"/>
      <c r="I874" s="223"/>
      <c r="J874" s="184"/>
      <c r="K874" s="184"/>
      <c r="L874" s="271"/>
      <c r="M874" s="184"/>
      <c r="N874" s="356"/>
      <c r="O874" s="224"/>
    </row>
    <row r="875" spans="4:15" ht="12.75">
      <c r="D875" s="199"/>
      <c r="E875" s="199"/>
      <c r="F875" s="199"/>
      <c r="G875" s="223"/>
      <c r="H875" s="223"/>
      <c r="I875" s="223"/>
      <c r="J875" s="184"/>
      <c r="K875" s="184"/>
      <c r="L875" s="271"/>
      <c r="M875" s="184"/>
      <c r="N875" s="356"/>
      <c r="O875" s="224"/>
    </row>
    <row r="876" spans="4:15" ht="12.75">
      <c r="D876" s="199"/>
      <c r="E876" s="199"/>
      <c r="F876" s="199"/>
      <c r="G876" s="223"/>
      <c r="H876" s="223"/>
      <c r="I876" s="223"/>
      <c r="J876" s="184"/>
      <c r="K876" s="184"/>
      <c r="L876" s="271"/>
      <c r="M876" s="184"/>
      <c r="N876" s="356"/>
      <c r="O876" s="224"/>
    </row>
    <row r="877" spans="4:15" ht="12.75">
      <c r="D877" s="199"/>
      <c r="E877" s="199"/>
      <c r="F877" s="199"/>
      <c r="G877" s="223"/>
      <c r="H877" s="223"/>
      <c r="I877" s="223"/>
      <c r="J877" s="184"/>
      <c r="K877" s="184"/>
      <c r="L877" s="271"/>
      <c r="M877" s="184"/>
      <c r="N877" s="356"/>
      <c r="O877" s="224"/>
    </row>
    <row r="878" spans="4:15" ht="12.75">
      <c r="D878" s="199"/>
      <c r="E878" s="199"/>
      <c r="F878" s="199"/>
      <c r="G878" s="223"/>
      <c r="H878" s="223"/>
      <c r="I878" s="223"/>
      <c r="J878" s="184"/>
      <c r="K878" s="184"/>
      <c r="L878" s="271"/>
      <c r="M878" s="184"/>
      <c r="N878" s="356"/>
      <c r="O878" s="224"/>
    </row>
    <row r="879" spans="4:15" ht="12.75">
      <c r="D879" s="199"/>
      <c r="E879" s="199"/>
      <c r="F879" s="199"/>
      <c r="G879" s="223"/>
      <c r="H879" s="223"/>
      <c r="I879" s="223"/>
      <c r="J879" s="184"/>
      <c r="K879" s="184"/>
      <c r="L879" s="271"/>
      <c r="M879" s="184"/>
      <c r="N879" s="356"/>
      <c r="O879" s="224"/>
    </row>
    <row r="880" spans="4:15" ht="12.75">
      <c r="D880" s="199"/>
      <c r="E880" s="199"/>
      <c r="F880" s="199"/>
      <c r="G880" s="223"/>
      <c r="H880" s="223"/>
      <c r="I880" s="223"/>
      <c r="J880" s="184"/>
      <c r="K880" s="184"/>
      <c r="L880" s="271"/>
      <c r="M880" s="184"/>
      <c r="N880" s="356"/>
      <c r="O880" s="224"/>
    </row>
    <row r="881" spans="4:15" ht="12.75">
      <c r="D881" s="199"/>
      <c r="E881" s="199"/>
      <c r="F881" s="199"/>
      <c r="G881" s="223"/>
      <c r="H881" s="223"/>
      <c r="I881" s="223"/>
      <c r="J881" s="184"/>
      <c r="K881" s="184"/>
      <c r="L881" s="271"/>
      <c r="M881" s="184"/>
      <c r="N881" s="356"/>
      <c r="O881" s="224"/>
    </row>
    <row r="882" spans="4:15" ht="12.75">
      <c r="D882" s="199"/>
      <c r="E882" s="199"/>
      <c r="F882" s="199"/>
      <c r="G882" s="223"/>
      <c r="H882" s="223"/>
      <c r="I882" s="223"/>
      <c r="J882" s="184"/>
      <c r="K882" s="184"/>
      <c r="L882" s="271"/>
      <c r="M882" s="184"/>
      <c r="N882" s="356"/>
      <c r="O882" s="224"/>
    </row>
    <row r="883" spans="4:15" ht="12.75">
      <c r="D883" s="199"/>
      <c r="E883" s="199"/>
      <c r="F883" s="199"/>
      <c r="G883" s="223"/>
      <c r="H883" s="223"/>
      <c r="I883" s="223"/>
      <c r="J883" s="184"/>
      <c r="K883" s="184"/>
      <c r="L883" s="271"/>
      <c r="M883" s="184"/>
      <c r="N883" s="356"/>
      <c r="O883" s="224"/>
    </row>
    <row r="884" spans="4:15" ht="12.75">
      <c r="D884" s="199"/>
      <c r="E884" s="199"/>
      <c r="F884" s="199"/>
      <c r="G884" s="223"/>
      <c r="H884" s="223"/>
      <c r="I884" s="223"/>
      <c r="J884" s="184"/>
      <c r="K884" s="184"/>
      <c r="L884" s="271"/>
      <c r="M884" s="184"/>
      <c r="N884" s="356"/>
      <c r="O884" s="224"/>
    </row>
    <row r="885" spans="4:15" ht="12.75">
      <c r="D885" s="199"/>
      <c r="E885" s="199"/>
      <c r="F885" s="199"/>
      <c r="G885" s="223"/>
      <c r="H885" s="223"/>
      <c r="I885" s="223"/>
      <c r="J885" s="184"/>
      <c r="K885" s="184"/>
      <c r="L885" s="271"/>
      <c r="M885" s="184"/>
      <c r="N885" s="356"/>
      <c r="O885" s="224"/>
    </row>
    <row r="886" spans="4:15" ht="12.75">
      <c r="D886" s="199"/>
      <c r="E886" s="199"/>
      <c r="F886" s="199"/>
      <c r="G886" s="223"/>
      <c r="H886" s="223"/>
      <c r="I886" s="223"/>
      <c r="J886" s="184"/>
      <c r="K886" s="184"/>
      <c r="L886" s="271"/>
      <c r="M886" s="184"/>
      <c r="N886" s="356"/>
      <c r="O886" s="224"/>
    </row>
    <row r="887" spans="4:15" ht="12.75">
      <c r="D887" s="199"/>
      <c r="E887" s="199"/>
      <c r="F887" s="199"/>
      <c r="G887" s="223"/>
      <c r="H887" s="223"/>
      <c r="I887" s="223"/>
      <c r="J887" s="184"/>
      <c r="K887" s="184"/>
      <c r="L887" s="271"/>
      <c r="M887" s="184"/>
      <c r="N887" s="356"/>
      <c r="O887" s="224"/>
    </row>
    <row r="888" spans="4:15" ht="12.75">
      <c r="D888" s="199"/>
      <c r="E888" s="199"/>
      <c r="F888" s="199"/>
      <c r="G888" s="223"/>
      <c r="H888" s="223"/>
      <c r="I888" s="223"/>
      <c r="J888" s="184"/>
      <c r="K888" s="184"/>
      <c r="L888" s="271"/>
      <c r="M888" s="184"/>
      <c r="N888" s="356"/>
      <c r="O888" s="224"/>
    </row>
    <row r="889" spans="4:15" ht="12.75">
      <c r="D889" s="199"/>
      <c r="E889" s="199"/>
      <c r="F889" s="199"/>
      <c r="G889" s="223"/>
      <c r="H889" s="223"/>
      <c r="I889" s="223"/>
      <c r="J889" s="184"/>
      <c r="K889" s="184"/>
      <c r="L889" s="271"/>
      <c r="M889" s="184"/>
      <c r="N889" s="356"/>
      <c r="O889" s="224"/>
    </row>
    <row r="890" spans="4:15" ht="12.75">
      <c r="D890" s="199"/>
      <c r="E890" s="199"/>
      <c r="F890" s="199"/>
      <c r="G890" s="223"/>
      <c r="H890" s="223"/>
      <c r="I890" s="223"/>
      <c r="J890" s="184"/>
      <c r="K890" s="184"/>
      <c r="L890" s="271"/>
      <c r="M890" s="184"/>
      <c r="N890" s="356"/>
      <c r="O890" s="224"/>
    </row>
    <row r="891" spans="4:15" ht="12.75">
      <c r="D891" s="199"/>
      <c r="E891" s="199"/>
      <c r="F891" s="199"/>
      <c r="G891" s="223"/>
      <c r="H891" s="223"/>
      <c r="I891" s="223"/>
      <c r="J891" s="184"/>
      <c r="K891" s="184"/>
      <c r="L891" s="271"/>
      <c r="M891" s="184"/>
      <c r="N891" s="356"/>
      <c r="O891" s="224"/>
    </row>
    <row r="892" spans="4:15" ht="12.75">
      <c r="D892" s="199"/>
      <c r="E892" s="199"/>
      <c r="F892" s="199"/>
      <c r="G892" s="223"/>
      <c r="H892" s="223"/>
      <c r="I892" s="223"/>
      <c r="J892" s="184"/>
      <c r="K892" s="184"/>
      <c r="L892" s="271"/>
      <c r="M892" s="184"/>
      <c r="N892" s="356"/>
      <c r="O892" s="224"/>
    </row>
    <row r="893" spans="4:15" ht="12.75">
      <c r="D893" s="199"/>
      <c r="E893" s="199"/>
      <c r="F893" s="199"/>
      <c r="G893" s="223"/>
      <c r="H893" s="223"/>
      <c r="I893" s="223"/>
      <c r="J893" s="184"/>
      <c r="K893" s="184"/>
      <c r="L893" s="271"/>
      <c r="M893" s="184"/>
      <c r="N893" s="356"/>
      <c r="O893" s="224"/>
    </row>
    <row r="894" spans="4:15" ht="12.75">
      <c r="D894" s="199"/>
      <c r="E894" s="199"/>
      <c r="F894" s="199"/>
      <c r="G894" s="223"/>
      <c r="H894" s="223"/>
      <c r="I894" s="223"/>
      <c r="J894" s="184"/>
      <c r="K894" s="184"/>
      <c r="L894" s="271"/>
      <c r="M894" s="184"/>
      <c r="N894" s="356"/>
      <c r="O894" s="224"/>
    </row>
    <row r="895" spans="4:15" ht="12.75">
      <c r="D895" s="199"/>
      <c r="E895" s="199"/>
      <c r="F895" s="199"/>
      <c r="G895" s="223"/>
      <c r="H895" s="223"/>
      <c r="I895" s="223"/>
      <c r="J895" s="184"/>
      <c r="K895" s="184"/>
      <c r="L895" s="271"/>
      <c r="M895" s="184"/>
      <c r="N895" s="356"/>
      <c r="O895" s="224"/>
    </row>
    <row r="896" spans="4:15" ht="12.75">
      <c r="D896" s="199"/>
      <c r="E896" s="199"/>
      <c r="F896" s="199"/>
      <c r="G896" s="223"/>
      <c r="H896" s="223"/>
      <c r="I896" s="223"/>
      <c r="J896" s="184"/>
      <c r="K896" s="184"/>
      <c r="L896" s="271"/>
      <c r="M896" s="184"/>
      <c r="N896" s="356"/>
      <c r="O896" s="224"/>
    </row>
    <row r="897" spans="4:15" ht="12.75">
      <c r="D897" s="199"/>
      <c r="E897" s="199"/>
      <c r="F897" s="199"/>
      <c r="G897" s="223"/>
      <c r="H897" s="223"/>
      <c r="I897" s="223"/>
      <c r="J897" s="184"/>
      <c r="K897" s="184"/>
      <c r="L897" s="271"/>
      <c r="M897" s="184"/>
      <c r="N897" s="356"/>
      <c r="O897" s="224"/>
    </row>
    <row r="898" spans="4:15" ht="12.75">
      <c r="D898" s="199"/>
      <c r="E898" s="199"/>
      <c r="F898" s="199"/>
      <c r="G898" s="223"/>
      <c r="H898" s="223"/>
      <c r="I898" s="223"/>
      <c r="J898" s="184"/>
      <c r="K898" s="184"/>
      <c r="L898" s="271"/>
      <c r="M898" s="184"/>
      <c r="N898" s="356"/>
      <c r="O898" s="224"/>
    </row>
    <row r="899" spans="4:15" ht="12.75">
      <c r="D899" s="199"/>
      <c r="E899" s="199"/>
      <c r="F899" s="199"/>
      <c r="G899" s="223"/>
      <c r="H899" s="223"/>
      <c r="I899" s="223"/>
      <c r="J899" s="184"/>
      <c r="K899" s="184"/>
      <c r="L899" s="271"/>
      <c r="M899" s="184"/>
      <c r="N899" s="356"/>
      <c r="O899" s="224"/>
    </row>
    <row r="900" spans="4:15" ht="12.75">
      <c r="D900" s="199"/>
      <c r="E900" s="199"/>
      <c r="F900" s="199"/>
      <c r="G900" s="223"/>
      <c r="H900" s="223"/>
      <c r="I900" s="223"/>
      <c r="J900" s="184"/>
      <c r="K900" s="184"/>
      <c r="L900" s="271"/>
      <c r="M900" s="184"/>
      <c r="N900" s="356"/>
      <c r="O900" s="224"/>
    </row>
    <row r="901" spans="4:15" ht="12.75">
      <c r="D901" s="199"/>
      <c r="E901" s="199"/>
      <c r="F901" s="199"/>
      <c r="G901" s="223"/>
      <c r="H901" s="223"/>
      <c r="I901" s="223"/>
      <c r="J901" s="184"/>
      <c r="K901" s="184"/>
      <c r="L901" s="271"/>
      <c r="M901" s="184"/>
      <c r="N901" s="356"/>
      <c r="O901" s="224"/>
    </row>
    <row r="902" spans="4:15" ht="12.75">
      <c r="D902" s="199"/>
      <c r="E902" s="199"/>
      <c r="F902" s="199"/>
      <c r="G902" s="223"/>
      <c r="H902" s="223"/>
      <c r="I902" s="223"/>
      <c r="J902" s="184"/>
      <c r="K902" s="184"/>
      <c r="L902" s="271"/>
      <c r="M902" s="184"/>
      <c r="N902" s="356"/>
      <c r="O902" s="224"/>
    </row>
    <row r="903" spans="4:15" ht="12.75">
      <c r="D903" s="199"/>
      <c r="E903" s="199"/>
      <c r="F903" s="199"/>
      <c r="G903" s="223"/>
      <c r="H903" s="223"/>
      <c r="I903" s="223"/>
      <c r="J903" s="184"/>
      <c r="K903" s="184"/>
      <c r="L903" s="271"/>
      <c r="M903" s="184"/>
      <c r="N903" s="356"/>
      <c r="O903" s="224"/>
    </row>
    <row r="904" spans="4:15" ht="12.75">
      <c r="D904" s="199"/>
      <c r="E904" s="199"/>
      <c r="F904" s="199"/>
      <c r="G904" s="223"/>
      <c r="H904" s="223"/>
      <c r="I904" s="223"/>
      <c r="J904" s="184"/>
      <c r="K904" s="184"/>
      <c r="L904" s="271"/>
      <c r="M904" s="184"/>
      <c r="N904" s="356"/>
      <c r="O904" s="224"/>
    </row>
    <row r="905" spans="4:15" ht="12.75">
      <c r="D905" s="199"/>
      <c r="E905" s="199"/>
      <c r="F905" s="199"/>
      <c r="G905" s="223"/>
      <c r="H905" s="223"/>
      <c r="I905" s="223"/>
      <c r="J905" s="184"/>
      <c r="K905" s="184"/>
      <c r="L905" s="271"/>
      <c r="M905" s="184"/>
      <c r="N905" s="356"/>
      <c r="O905" s="224"/>
    </row>
    <row r="906" spans="4:15" ht="12.75">
      <c r="D906" s="199"/>
      <c r="E906" s="199"/>
      <c r="F906" s="199"/>
      <c r="G906" s="223"/>
      <c r="H906" s="223"/>
      <c r="I906" s="223"/>
      <c r="J906" s="184"/>
      <c r="K906" s="184"/>
      <c r="L906" s="271"/>
      <c r="M906" s="184"/>
      <c r="N906" s="356"/>
      <c r="O906" s="224"/>
    </row>
    <row r="907" spans="4:15" ht="12.75">
      <c r="D907" s="199"/>
      <c r="E907" s="199"/>
      <c r="F907" s="199"/>
      <c r="G907" s="223"/>
      <c r="H907" s="223"/>
      <c r="I907" s="223"/>
      <c r="J907" s="184"/>
      <c r="K907" s="184"/>
      <c r="L907" s="271"/>
      <c r="M907" s="184"/>
      <c r="N907" s="356"/>
      <c r="O907" s="224"/>
    </row>
    <row r="908" spans="4:15" ht="12.75">
      <c r="D908" s="199"/>
      <c r="E908" s="199"/>
      <c r="F908" s="199"/>
      <c r="G908" s="223"/>
      <c r="H908" s="223"/>
      <c r="I908" s="223"/>
      <c r="J908" s="184"/>
      <c r="K908" s="184"/>
      <c r="L908" s="271"/>
      <c r="M908" s="184"/>
      <c r="N908" s="356"/>
      <c r="O908" s="224"/>
    </row>
    <row r="909" spans="4:15" ht="12.75">
      <c r="D909" s="199"/>
      <c r="E909" s="199"/>
      <c r="F909" s="199"/>
      <c r="G909" s="223"/>
      <c r="H909" s="223"/>
      <c r="I909" s="223"/>
      <c r="J909" s="184"/>
      <c r="K909" s="184"/>
      <c r="L909" s="271"/>
      <c r="M909" s="184"/>
      <c r="N909" s="356"/>
      <c r="O909" s="224"/>
    </row>
    <row r="910" spans="4:15" ht="12.75">
      <c r="D910" s="199"/>
      <c r="E910" s="199"/>
      <c r="F910" s="199"/>
      <c r="G910" s="223"/>
      <c r="H910" s="223"/>
      <c r="I910" s="223"/>
      <c r="J910" s="184"/>
      <c r="K910" s="184"/>
      <c r="L910" s="271"/>
      <c r="M910" s="184"/>
      <c r="N910" s="356"/>
      <c r="O910" s="224"/>
    </row>
    <row r="911" spans="4:15" ht="12.75">
      <c r="D911" s="199"/>
      <c r="E911" s="199"/>
      <c r="F911" s="199"/>
      <c r="G911" s="223"/>
      <c r="H911" s="223"/>
      <c r="I911" s="223"/>
      <c r="J911" s="184"/>
      <c r="K911" s="184"/>
      <c r="L911" s="271"/>
      <c r="M911" s="184"/>
      <c r="N911" s="356"/>
      <c r="O911" s="224"/>
    </row>
    <row r="912" spans="4:15" ht="12.75">
      <c r="D912" s="199"/>
      <c r="E912" s="199"/>
      <c r="F912" s="199"/>
      <c r="G912" s="223"/>
      <c r="H912" s="223"/>
      <c r="I912" s="223"/>
      <c r="J912" s="184"/>
      <c r="K912" s="184"/>
      <c r="L912" s="271"/>
      <c r="M912" s="184"/>
      <c r="N912" s="356"/>
      <c r="O912" s="224"/>
    </row>
    <row r="913" spans="4:15" ht="12.75">
      <c r="D913" s="199"/>
      <c r="E913" s="199"/>
      <c r="F913" s="199"/>
      <c r="G913" s="223"/>
      <c r="H913" s="223"/>
      <c r="I913" s="223"/>
      <c r="J913" s="184"/>
      <c r="K913" s="184"/>
      <c r="L913" s="271"/>
      <c r="M913" s="184"/>
      <c r="N913" s="356"/>
      <c r="O913" s="224"/>
    </row>
    <row r="914" spans="4:15" ht="12.75">
      <c r="D914" s="199"/>
      <c r="E914" s="199"/>
      <c r="F914" s="199"/>
      <c r="G914" s="223"/>
      <c r="H914" s="223"/>
      <c r="I914" s="223"/>
      <c r="J914" s="184"/>
      <c r="K914" s="184"/>
      <c r="L914" s="271"/>
      <c r="M914" s="184"/>
      <c r="N914" s="356"/>
      <c r="O914" s="224"/>
    </row>
    <row r="915" spans="4:15" ht="12.75">
      <c r="D915" s="199"/>
      <c r="E915" s="199"/>
      <c r="F915" s="199"/>
      <c r="G915" s="223"/>
      <c r="H915" s="223"/>
      <c r="I915" s="223"/>
      <c r="J915" s="184"/>
      <c r="K915" s="184"/>
      <c r="L915" s="271"/>
      <c r="M915" s="184"/>
      <c r="N915" s="356"/>
      <c r="O915" s="224"/>
    </row>
    <row r="916" spans="4:15" ht="12.75">
      <c r="D916" s="199"/>
      <c r="E916" s="199"/>
      <c r="F916" s="199"/>
      <c r="G916" s="223"/>
      <c r="H916" s="223"/>
      <c r="I916" s="223"/>
      <c r="J916" s="184"/>
      <c r="K916" s="184"/>
      <c r="L916" s="271"/>
      <c r="M916" s="184"/>
      <c r="N916" s="356"/>
      <c r="O916" s="224"/>
    </row>
    <row r="917" spans="4:15" ht="12.75">
      <c r="D917" s="199"/>
      <c r="E917" s="199"/>
      <c r="F917" s="199"/>
      <c r="G917" s="223"/>
      <c r="H917" s="223"/>
      <c r="I917" s="223"/>
      <c r="J917" s="184"/>
      <c r="K917" s="184"/>
      <c r="L917" s="271"/>
      <c r="M917" s="184"/>
      <c r="N917" s="356"/>
      <c r="O917" s="224"/>
    </row>
    <row r="918" spans="4:15" ht="12.75">
      <c r="D918" s="199"/>
      <c r="E918" s="199"/>
      <c r="F918" s="199"/>
      <c r="G918" s="223"/>
      <c r="H918" s="223"/>
      <c r="I918" s="223"/>
      <c r="J918" s="184"/>
      <c r="K918" s="184"/>
      <c r="L918" s="271"/>
      <c r="M918" s="184"/>
      <c r="N918" s="356"/>
      <c r="O918" s="224"/>
    </row>
    <row r="919" spans="4:15" ht="12.75">
      <c r="D919" s="199"/>
      <c r="E919" s="199"/>
      <c r="F919" s="199"/>
      <c r="G919" s="223"/>
      <c r="H919" s="223"/>
      <c r="I919" s="223"/>
      <c r="J919" s="184"/>
      <c r="K919" s="184"/>
      <c r="L919" s="271"/>
      <c r="M919" s="184"/>
      <c r="N919" s="356"/>
      <c r="O919" s="224"/>
    </row>
    <row r="920" spans="4:15" ht="12.75">
      <c r="D920" s="199"/>
      <c r="E920" s="199"/>
      <c r="F920" s="199"/>
      <c r="G920" s="223"/>
      <c r="H920" s="223"/>
      <c r="I920" s="223"/>
      <c r="J920" s="184"/>
      <c r="K920" s="184"/>
      <c r="L920" s="271"/>
      <c r="M920" s="184"/>
      <c r="N920" s="356"/>
      <c r="O920" s="224"/>
    </row>
    <row r="921" spans="4:15" ht="12.75">
      <c r="D921" s="199"/>
      <c r="E921" s="199"/>
      <c r="F921" s="199"/>
      <c r="G921" s="223"/>
      <c r="H921" s="223"/>
      <c r="I921" s="223"/>
      <c r="J921" s="184"/>
      <c r="K921" s="184"/>
      <c r="L921" s="271"/>
      <c r="M921" s="184"/>
      <c r="N921" s="356"/>
      <c r="O921" s="224"/>
    </row>
    <row r="922" spans="4:15" ht="12.75">
      <c r="D922" s="199"/>
      <c r="E922" s="199"/>
      <c r="F922" s="199"/>
      <c r="G922" s="223"/>
      <c r="H922" s="223"/>
      <c r="I922" s="223"/>
      <c r="J922" s="184"/>
      <c r="K922" s="184"/>
      <c r="L922" s="271"/>
      <c r="M922" s="184"/>
      <c r="N922" s="356"/>
      <c r="O922" s="224"/>
    </row>
    <row r="923" spans="4:15" ht="12.75">
      <c r="D923" s="199"/>
      <c r="E923" s="199"/>
      <c r="F923" s="199"/>
      <c r="G923" s="223"/>
      <c r="H923" s="223"/>
      <c r="I923" s="223"/>
      <c r="J923" s="184"/>
      <c r="K923" s="184"/>
      <c r="L923" s="271"/>
      <c r="M923" s="184"/>
      <c r="N923" s="356"/>
      <c r="O923" s="224"/>
    </row>
    <row r="924" spans="4:15" ht="12.75">
      <c r="D924" s="199"/>
      <c r="E924" s="199"/>
      <c r="F924" s="199"/>
      <c r="G924" s="223"/>
      <c r="H924" s="223"/>
      <c r="I924" s="223"/>
      <c r="J924" s="184"/>
      <c r="K924" s="184"/>
      <c r="L924" s="271"/>
      <c r="M924" s="184"/>
      <c r="N924" s="356"/>
      <c r="O924" s="224"/>
    </row>
    <row r="925" spans="4:15" ht="12.75">
      <c r="D925" s="199"/>
      <c r="E925" s="199"/>
      <c r="F925" s="199"/>
      <c r="G925" s="223"/>
      <c r="H925" s="223"/>
      <c r="I925" s="223"/>
      <c r="J925" s="184"/>
      <c r="K925" s="184"/>
      <c r="L925" s="271"/>
      <c r="M925" s="184"/>
      <c r="N925" s="356"/>
      <c r="O925" s="224"/>
    </row>
    <row r="926" spans="4:15" ht="12.75">
      <c r="D926" s="199"/>
      <c r="E926" s="199"/>
      <c r="F926" s="199"/>
      <c r="G926" s="223"/>
      <c r="H926" s="223"/>
      <c r="I926" s="223"/>
      <c r="J926" s="184"/>
      <c r="K926" s="184"/>
      <c r="L926" s="271"/>
      <c r="M926" s="184"/>
      <c r="N926" s="356"/>
      <c r="O926" s="224"/>
    </row>
    <row r="927" spans="4:15" ht="12.75">
      <c r="D927" s="199"/>
      <c r="E927" s="199"/>
      <c r="F927" s="199"/>
      <c r="G927" s="223"/>
      <c r="H927" s="223"/>
      <c r="I927" s="223"/>
      <c r="J927" s="184"/>
      <c r="K927" s="184"/>
      <c r="L927" s="271"/>
      <c r="M927" s="184"/>
      <c r="N927" s="356"/>
      <c r="O927" s="224"/>
    </row>
    <row r="928" spans="4:15" ht="12.75">
      <c r="D928" s="199"/>
      <c r="E928" s="199"/>
      <c r="F928" s="199"/>
      <c r="G928" s="223"/>
      <c r="H928" s="223"/>
      <c r="I928" s="223"/>
      <c r="J928" s="184"/>
      <c r="K928" s="184"/>
      <c r="L928" s="271"/>
      <c r="M928" s="184"/>
      <c r="N928" s="356"/>
      <c r="O928" s="224"/>
    </row>
    <row r="929" spans="4:15" ht="12.75">
      <c r="D929" s="199"/>
      <c r="E929" s="199"/>
      <c r="F929" s="199"/>
      <c r="G929" s="223"/>
      <c r="H929" s="223"/>
      <c r="I929" s="223"/>
      <c r="J929" s="184"/>
      <c r="K929" s="184"/>
      <c r="L929" s="271"/>
      <c r="M929" s="184"/>
      <c r="N929" s="356"/>
      <c r="O929" s="224"/>
    </row>
    <row r="930" spans="4:15" ht="12.75">
      <c r="D930" s="199"/>
      <c r="E930" s="199"/>
      <c r="F930" s="199"/>
      <c r="G930" s="223"/>
      <c r="H930" s="223"/>
      <c r="I930" s="223"/>
      <c r="J930" s="184"/>
      <c r="K930" s="184"/>
      <c r="L930" s="271"/>
      <c r="M930" s="184"/>
      <c r="N930" s="356"/>
      <c r="O930" s="224"/>
    </row>
    <row r="931" spans="4:15" ht="12.75">
      <c r="D931" s="199"/>
      <c r="E931" s="199"/>
      <c r="F931" s="199"/>
      <c r="G931" s="223"/>
      <c r="H931" s="223"/>
      <c r="I931" s="223"/>
      <c r="J931" s="184"/>
      <c r="K931" s="184"/>
      <c r="L931" s="271"/>
      <c r="M931" s="184"/>
      <c r="N931" s="356"/>
      <c r="O931" s="224"/>
    </row>
    <row r="932" spans="4:15" ht="12.75">
      <c r="D932" s="199"/>
      <c r="E932" s="199"/>
      <c r="F932" s="199"/>
      <c r="G932" s="223"/>
      <c r="H932" s="223"/>
      <c r="I932" s="223"/>
      <c r="J932" s="184"/>
      <c r="K932" s="184"/>
      <c r="L932" s="271"/>
      <c r="M932" s="184"/>
      <c r="N932" s="356"/>
      <c r="O932" s="224"/>
    </row>
    <row r="933" spans="4:15" ht="12.75">
      <c r="D933" s="199"/>
      <c r="E933" s="199"/>
      <c r="F933" s="199"/>
      <c r="G933" s="223"/>
      <c r="H933" s="223"/>
      <c r="I933" s="223"/>
      <c r="J933" s="184"/>
      <c r="K933" s="184"/>
      <c r="L933" s="271"/>
      <c r="M933" s="184"/>
      <c r="N933" s="356"/>
      <c r="O933" s="224"/>
    </row>
    <row r="934" spans="4:15" ht="12.75">
      <c r="D934" s="199"/>
      <c r="E934" s="199"/>
      <c r="F934" s="199"/>
      <c r="G934" s="223"/>
      <c r="H934" s="223"/>
      <c r="I934" s="223"/>
      <c r="J934" s="184"/>
      <c r="K934" s="184"/>
      <c r="L934" s="271"/>
      <c r="M934" s="184"/>
      <c r="N934" s="356"/>
      <c r="O934" s="224"/>
    </row>
    <row r="935" spans="4:15" ht="12.75">
      <c r="D935" s="199"/>
      <c r="E935" s="199"/>
      <c r="F935" s="199"/>
      <c r="G935" s="223"/>
      <c r="H935" s="223"/>
      <c r="I935" s="223"/>
      <c r="J935" s="184"/>
      <c r="K935" s="184"/>
      <c r="L935" s="271"/>
      <c r="M935" s="184"/>
      <c r="N935" s="356"/>
      <c r="O935" s="224"/>
    </row>
    <row r="936" spans="4:15" ht="12.75">
      <c r="D936" s="199"/>
      <c r="E936" s="199"/>
      <c r="F936" s="199"/>
      <c r="G936" s="223"/>
      <c r="H936" s="223"/>
      <c r="I936" s="223"/>
      <c r="J936" s="184"/>
      <c r="K936" s="184"/>
      <c r="L936" s="271"/>
      <c r="M936" s="184"/>
      <c r="N936" s="356"/>
      <c r="O936" s="224"/>
    </row>
    <row r="937" spans="4:15" ht="12.75">
      <c r="D937" s="199"/>
      <c r="E937" s="199"/>
      <c r="F937" s="199"/>
      <c r="G937" s="223"/>
      <c r="H937" s="223"/>
      <c r="I937" s="223"/>
      <c r="J937" s="184"/>
      <c r="K937" s="184"/>
      <c r="L937" s="271"/>
      <c r="M937" s="184"/>
      <c r="N937" s="356"/>
      <c r="O937" s="224"/>
    </row>
    <row r="938" spans="4:15" ht="12.75">
      <c r="D938" s="199"/>
      <c r="E938" s="199"/>
      <c r="F938" s="199"/>
      <c r="G938" s="223"/>
      <c r="H938" s="223"/>
      <c r="I938" s="223"/>
      <c r="J938" s="184"/>
      <c r="K938" s="184"/>
      <c r="L938" s="271"/>
      <c r="M938" s="184"/>
      <c r="N938" s="356"/>
      <c r="O938" s="224"/>
    </row>
    <row r="939" spans="4:15" ht="12.75">
      <c r="D939" s="199"/>
      <c r="E939" s="199"/>
      <c r="F939" s="199"/>
      <c r="G939" s="223"/>
      <c r="H939" s="223"/>
      <c r="I939" s="223"/>
      <c r="J939" s="184"/>
      <c r="K939" s="184"/>
      <c r="L939" s="271"/>
      <c r="M939" s="184"/>
      <c r="N939" s="356"/>
      <c r="O939" s="224"/>
    </row>
    <row r="940" spans="4:15" ht="12.75">
      <c r="D940" s="199"/>
      <c r="E940" s="199"/>
      <c r="F940" s="199"/>
      <c r="G940" s="223"/>
      <c r="H940" s="223"/>
      <c r="I940" s="223"/>
      <c r="J940" s="184"/>
      <c r="K940" s="184"/>
      <c r="L940" s="271"/>
      <c r="M940" s="184"/>
      <c r="N940" s="356"/>
      <c r="O940" s="224"/>
    </row>
    <row r="941" spans="4:15" ht="12.75">
      <c r="D941" s="199"/>
      <c r="E941" s="199"/>
      <c r="F941" s="199"/>
      <c r="G941" s="223"/>
      <c r="H941" s="223"/>
      <c r="I941" s="223"/>
      <c r="J941" s="184"/>
      <c r="K941" s="184"/>
      <c r="L941" s="271"/>
      <c r="M941" s="184"/>
      <c r="N941" s="356"/>
      <c r="O941" s="224"/>
    </row>
    <row r="942" spans="4:15" ht="12.75">
      <c r="D942" s="199"/>
      <c r="E942" s="199"/>
      <c r="F942" s="199"/>
      <c r="G942" s="223"/>
      <c r="H942" s="223"/>
      <c r="I942" s="223"/>
      <c r="J942" s="184"/>
      <c r="K942" s="184"/>
      <c r="L942" s="271"/>
      <c r="M942" s="184"/>
      <c r="N942" s="356"/>
      <c r="O942" s="224"/>
    </row>
    <row r="943" spans="4:15" ht="12.75">
      <c r="D943" s="199"/>
      <c r="E943" s="199"/>
      <c r="F943" s="199"/>
      <c r="G943" s="223"/>
      <c r="H943" s="223"/>
      <c r="I943" s="223"/>
      <c r="J943" s="184"/>
      <c r="K943" s="184"/>
      <c r="L943" s="271"/>
      <c r="M943" s="184"/>
      <c r="N943" s="356"/>
      <c r="O943" s="224"/>
    </row>
    <row r="944" spans="4:15" ht="12.75">
      <c r="D944" s="199"/>
      <c r="E944" s="199"/>
      <c r="F944" s="199"/>
      <c r="G944" s="223"/>
      <c r="H944" s="223"/>
      <c r="I944" s="223"/>
      <c r="J944" s="184"/>
      <c r="K944" s="184"/>
      <c r="L944" s="271"/>
      <c r="M944" s="184"/>
      <c r="N944" s="356"/>
      <c r="O944" s="224"/>
    </row>
    <row r="945" spans="4:15" ht="12.75">
      <c r="D945" s="199"/>
      <c r="E945" s="199"/>
      <c r="F945" s="199"/>
      <c r="G945" s="223"/>
      <c r="H945" s="223"/>
      <c r="I945" s="223"/>
      <c r="J945" s="184"/>
      <c r="K945" s="184"/>
      <c r="L945" s="271"/>
      <c r="M945" s="184"/>
      <c r="N945" s="356"/>
      <c r="O945" s="224"/>
    </row>
    <row r="946" spans="4:15" ht="12.75">
      <c r="D946" s="199"/>
      <c r="E946" s="199"/>
      <c r="F946" s="199"/>
      <c r="G946" s="223"/>
      <c r="H946" s="223"/>
      <c r="I946" s="223"/>
      <c r="J946" s="184"/>
      <c r="K946" s="184"/>
      <c r="L946" s="271"/>
      <c r="M946" s="184"/>
      <c r="N946" s="356"/>
      <c r="O946" s="224"/>
    </row>
    <row r="947" spans="4:15" ht="12.75">
      <c r="D947" s="199"/>
      <c r="E947" s="199"/>
      <c r="F947" s="199"/>
      <c r="G947" s="223"/>
      <c r="H947" s="223"/>
      <c r="I947" s="223"/>
      <c r="J947" s="184"/>
      <c r="K947" s="184"/>
      <c r="L947" s="271"/>
      <c r="M947" s="184"/>
      <c r="N947" s="356"/>
      <c r="O947" s="224"/>
    </row>
    <row r="948" spans="4:15" ht="12.75">
      <c r="D948" s="199"/>
      <c r="E948" s="199"/>
      <c r="F948" s="199"/>
      <c r="G948" s="223"/>
      <c r="H948" s="223"/>
      <c r="I948" s="223"/>
      <c r="J948" s="184"/>
      <c r="K948" s="184"/>
      <c r="L948" s="271"/>
      <c r="M948" s="184"/>
      <c r="N948" s="356"/>
      <c r="O948" s="224"/>
    </row>
    <row r="949" spans="4:15" ht="12.75">
      <c r="D949" s="199"/>
      <c r="E949" s="199"/>
      <c r="F949" s="199"/>
      <c r="G949" s="223"/>
      <c r="H949" s="223"/>
      <c r="I949" s="223"/>
      <c r="J949" s="184"/>
      <c r="K949" s="184"/>
      <c r="L949" s="271"/>
      <c r="M949" s="184"/>
      <c r="N949" s="356"/>
      <c r="O949" s="224"/>
    </row>
    <row r="950" spans="4:15" ht="12.75">
      <c r="D950" s="199"/>
      <c r="E950" s="199"/>
      <c r="F950" s="199"/>
      <c r="G950" s="223"/>
      <c r="H950" s="223"/>
      <c r="I950" s="223"/>
      <c r="J950" s="184"/>
      <c r="K950" s="184"/>
      <c r="L950" s="271"/>
      <c r="M950" s="184"/>
      <c r="N950" s="356"/>
      <c r="O950" s="224"/>
    </row>
    <row r="951" spans="4:15" ht="12.75">
      <c r="D951" s="199"/>
      <c r="E951" s="199"/>
      <c r="F951" s="199"/>
      <c r="G951" s="223"/>
      <c r="H951" s="223"/>
      <c r="I951" s="223"/>
      <c r="J951" s="184"/>
      <c r="K951" s="184"/>
      <c r="L951" s="271"/>
      <c r="M951" s="184"/>
      <c r="N951" s="356"/>
      <c r="O951" s="224"/>
    </row>
    <row r="952" spans="4:15" ht="12.75">
      <c r="D952" s="199"/>
      <c r="E952" s="199"/>
      <c r="F952" s="199"/>
      <c r="G952" s="223"/>
      <c r="H952" s="223"/>
      <c r="I952" s="223"/>
      <c r="J952" s="184"/>
      <c r="K952" s="184"/>
      <c r="L952" s="271"/>
      <c r="M952" s="184"/>
      <c r="N952" s="356"/>
      <c r="O952" s="224"/>
    </row>
    <row r="953" spans="4:15" ht="12.75">
      <c r="D953" s="199"/>
      <c r="E953" s="199"/>
      <c r="F953" s="199"/>
      <c r="G953" s="223"/>
      <c r="H953" s="223"/>
      <c r="I953" s="223"/>
      <c r="J953" s="184"/>
      <c r="K953" s="184"/>
      <c r="L953" s="271"/>
      <c r="M953" s="184"/>
      <c r="N953" s="356"/>
      <c r="O953" s="224"/>
    </row>
    <row r="954" spans="4:15" ht="12.75">
      <c r="D954" s="199"/>
      <c r="E954" s="199"/>
      <c r="F954" s="199"/>
      <c r="G954" s="223"/>
      <c r="H954" s="223"/>
      <c r="I954" s="223"/>
      <c r="J954" s="184"/>
      <c r="K954" s="184"/>
      <c r="L954" s="271"/>
      <c r="M954" s="184"/>
      <c r="N954" s="356"/>
      <c r="O954" s="224"/>
    </row>
    <row r="955" spans="4:15" ht="12.75">
      <c r="D955" s="199"/>
      <c r="E955" s="199"/>
      <c r="F955" s="199"/>
      <c r="G955" s="223"/>
      <c r="H955" s="223"/>
      <c r="I955" s="223"/>
      <c r="J955" s="184"/>
      <c r="K955" s="184"/>
      <c r="L955" s="271"/>
      <c r="M955" s="184"/>
      <c r="N955" s="356"/>
      <c r="O955" s="224"/>
    </row>
    <row r="956" spans="4:15" ht="12.75">
      <c r="D956" s="199"/>
      <c r="E956" s="199"/>
      <c r="F956" s="199"/>
      <c r="G956" s="223"/>
      <c r="H956" s="223"/>
      <c r="I956" s="223"/>
      <c r="J956" s="184"/>
      <c r="K956" s="184"/>
      <c r="L956" s="271"/>
      <c r="M956" s="184"/>
      <c r="N956" s="356"/>
      <c r="O956" s="224"/>
    </row>
    <row r="957" spans="4:15" ht="12.75">
      <c r="D957" s="199"/>
      <c r="E957" s="199"/>
      <c r="F957" s="199"/>
      <c r="G957" s="223"/>
      <c r="H957" s="223"/>
      <c r="I957" s="223"/>
      <c r="J957" s="184"/>
      <c r="K957" s="184"/>
      <c r="L957" s="271"/>
      <c r="M957" s="184"/>
      <c r="N957" s="356"/>
      <c r="O957" s="224"/>
    </row>
    <row r="958" spans="4:15" ht="12.75">
      <c r="D958" s="199"/>
      <c r="E958" s="199"/>
      <c r="F958" s="199"/>
      <c r="G958" s="223"/>
      <c r="H958" s="223"/>
      <c r="I958" s="223"/>
      <c r="J958" s="184"/>
      <c r="K958" s="184"/>
      <c r="L958" s="271"/>
      <c r="M958" s="184"/>
      <c r="N958" s="356"/>
      <c r="O958" s="224"/>
    </row>
    <row r="959" spans="4:15" ht="12.75">
      <c r="D959" s="199"/>
      <c r="E959" s="199"/>
      <c r="F959" s="199"/>
      <c r="G959" s="223"/>
      <c r="H959" s="223"/>
      <c r="I959" s="223"/>
      <c r="J959" s="184"/>
      <c r="K959" s="184"/>
      <c r="L959" s="271"/>
      <c r="M959" s="184"/>
      <c r="N959" s="356"/>
      <c r="O959" s="224"/>
    </row>
    <row r="960" spans="4:15" ht="12.75">
      <c r="D960" s="199"/>
      <c r="E960" s="199"/>
      <c r="F960" s="199"/>
      <c r="G960" s="223"/>
      <c r="H960" s="223"/>
      <c r="I960" s="223"/>
      <c r="J960" s="184"/>
      <c r="K960" s="184"/>
      <c r="L960" s="271"/>
      <c r="M960" s="184"/>
      <c r="N960" s="356"/>
      <c r="O960" s="224"/>
    </row>
    <row r="961" spans="4:15" ht="12.75">
      <c r="D961" s="199"/>
      <c r="E961" s="199"/>
      <c r="F961" s="199"/>
      <c r="G961" s="223"/>
      <c r="H961" s="223"/>
      <c r="I961" s="223"/>
      <c r="J961" s="184"/>
      <c r="K961" s="184"/>
      <c r="L961" s="271"/>
      <c r="M961" s="184"/>
      <c r="N961" s="356"/>
      <c r="O961" s="224"/>
    </row>
    <row r="962" spans="4:15" ht="12.75">
      <c r="D962" s="199"/>
      <c r="E962" s="199"/>
      <c r="F962" s="199"/>
      <c r="G962" s="223"/>
      <c r="H962" s="223"/>
      <c r="I962" s="223"/>
      <c r="J962" s="184"/>
      <c r="K962" s="184"/>
      <c r="L962" s="271"/>
      <c r="M962" s="184"/>
      <c r="N962" s="356"/>
      <c r="O962" s="224"/>
    </row>
    <row r="963" spans="4:15" ht="12.75">
      <c r="D963" s="199"/>
      <c r="E963" s="199"/>
      <c r="F963" s="199"/>
      <c r="G963" s="223"/>
      <c r="H963" s="223"/>
      <c r="I963" s="223"/>
      <c r="J963" s="184"/>
      <c r="K963" s="184"/>
      <c r="L963" s="271"/>
      <c r="M963" s="184"/>
      <c r="N963" s="356"/>
      <c r="O963" s="224"/>
    </row>
    <row r="964" spans="4:15" ht="12.75">
      <c r="D964" s="199"/>
      <c r="E964" s="199"/>
      <c r="F964" s="199"/>
      <c r="G964" s="223"/>
      <c r="H964" s="223"/>
      <c r="I964" s="223"/>
      <c r="J964" s="184"/>
      <c r="K964" s="184"/>
      <c r="L964" s="271"/>
      <c r="M964" s="184"/>
      <c r="N964" s="356"/>
      <c r="O964" s="224"/>
    </row>
    <row r="965" spans="4:15" ht="12.75">
      <c r="D965" s="199"/>
      <c r="E965" s="199"/>
      <c r="F965" s="199"/>
      <c r="G965" s="223"/>
      <c r="H965" s="223"/>
      <c r="I965" s="223"/>
      <c r="J965" s="184"/>
      <c r="K965" s="184"/>
      <c r="L965" s="271"/>
      <c r="M965" s="184"/>
      <c r="N965" s="356"/>
      <c r="O965" s="224"/>
    </row>
    <row r="966" spans="4:15" ht="12.75">
      <c r="D966" s="199"/>
      <c r="E966" s="199"/>
      <c r="F966" s="199"/>
      <c r="G966" s="223"/>
      <c r="H966" s="223"/>
      <c r="I966" s="223"/>
      <c r="J966" s="184"/>
      <c r="K966" s="184"/>
      <c r="L966" s="271"/>
      <c r="M966" s="184"/>
      <c r="N966" s="356"/>
      <c r="O966" s="224"/>
    </row>
    <row r="967" spans="4:15" ht="12.75">
      <c r="D967" s="199"/>
      <c r="E967" s="199"/>
      <c r="F967" s="199"/>
      <c r="G967" s="223"/>
      <c r="H967" s="223"/>
      <c r="I967" s="223"/>
      <c r="J967" s="184"/>
      <c r="K967" s="184"/>
      <c r="L967" s="271"/>
      <c r="M967" s="184"/>
      <c r="N967" s="356"/>
      <c r="O967" s="224"/>
    </row>
    <row r="968" spans="4:15" ht="12.75">
      <c r="D968" s="199"/>
      <c r="E968" s="199"/>
      <c r="F968" s="199"/>
      <c r="G968" s="223"/>
      <c r="H968" s="223"/>
      <c r="I968" s="223"/>
      <c r="J968" s="184"/>
      <c r="K968" s="184"/>
      <c r="L968" s="271"/>
      <c r="M968" s="184"/>
      <c r="N968" s="356"/>
      <c r="O968" s="224"/>
    </row>
    <row r="969" spans="4:15" ht="12.75">
      <c r="D969" s="199"/>
      <c r="E969" s="199"/>
      <c r="F969" s="199"/>
      <c r="G969" s="223"/>
      <c r="H969" s="223"/>
      <c r="I969" s="223"/>
      <c r="J969" s="184"/>
      <c r="K969" s="184"/>
      <c r="L969" s="271"/>
      <c r="M969" s="184"/>
      <c r="N969" s="356"/>
      <c r="O969" s="224"/>
    </row>
    <row r="970" spans="4:15" ht="12.75">
      <c r="D970" s="199"/>
      <c r="E970" s="199"/>
      <c r="F970" s="199"/>
      <c r="G970" s="223"/>
      <c r="H970" s="223"/>
      <c r="I970" s="223"/>
      <c r="J970" s="184"/>
      <c r="K970" s="184"/>
      <c r="L970" s="271"/>
      <c r="M970" s="184"/>
      <c r="N970" s="356"/>
      <c r="O970" s="224"/>
    </row>
    <row r="971" spans="4:15" ht="12.75">
      <c r="D971" s="199"/>
      <c r="E971" s="199"/>
      <c r="F971" s="199"/>
      <c r="G971" s="223"/>
      <c r="H971" s="223"/>
      <c r="I971" s="223"/>
      <c r="J971" s="184"/>
      <c r="K971" s="184"/>
      <c r="L971" s="271"/>
      <c r="M971" s="184"/>
      <c r="N971" s="356"/>
      <c r="O971" s="224"/>
    </row>
    <row r="972" spans="4:15" ht="12.75">
      <c r="D972" s="199"/>
      <c r="E972" s="199"/>
      <c r="F972" s="199"/>
      <c r="G972" s="223"/>
      <c r="H972" s="223"/>
      <c r="I972" s="223"/>
      <c r="J972" s="184"/>
      <c r="K972" s="184"/>
      <c r="L972" s="271"/>
      <c r="M972" s="184"/>
      <c r="N972" s="356"/>
      <c r="O972" s="224"/>
    </row>
    <row r="973" spans="4:15" ht="12.75">
      <c r="D973" s="199"/>
      <c r="E973" s="199"/>
      <c r="F973" s="199"/>
      <c r="G973" s="223"/>
      <c r="H973" s="223"/>
      <c r="I973" s="223"/>
      <c r="J973" s="184"/>
      <c r="K973" s="184"/>
      <c r="L973" s="271"/>
      <c r="M973" s="184"/>
      <c r="N973" s="356"/>
      <c r="O973" s="224"/>
    </row>
    <row r="974" spans="4:15" ht="12.75">
      <c r="D974" s="199"/>
      <c r="E974" s="199"/>
      <c r="F974" s="199"/>
      <c r="G974" s="223"/>
      <c r="H974" s="223"/>
      <c r="I974" s="223"/>
      <c r="J974" s="184"/>
      <c r="K974" s="184"/>
      <c r="L974" s="271"/>
      <c r="M974" s="184"/>
      <c r="N974" s="356"/>
      <c r="O974" s="224"/>
    </row>
    <row r="975" spans="4:15" ht="12.75">
      <c r="D975" s="199"/>
      <c r="E975" s="199"/>
      <c r="F975" s="199"/>
      <c r="G975" s="223"/>
      <c r="H975" s="223"/>
      <c r="I975" s="223"/>
      <c r="J975" s="184"/>
      <c r="K975" s="184"/>
      <c r="L975" s="271"/>
      <c r="M975" s="184"/>
      <c r="N975" s="356"/>
      <c r="O975" s="224"/>
    </row>
    <row r="976" spans="4:15" ht="12.75">
      <c r="D976" s="199"/>
      <c r="E976" s="199"/>
      <c r="F976" s="199"/>
      <c r="G976" s="223"/>
      <c r="H976" s="223"/>
      <c r="I976" s="223"/>
      <c r="J976" s="184"/>
      <c r="K976" s="184"/>
      <c r="L976" s="271"/>
      <c r="M976" s="184"/>
      <c r="N976" s="356"/>
      <c r="O976" s="224"/>
    </row>
    <row r="977" spans="4:15" ht="12.75">
      <c r="D977" s="199"/>
      <c r="E977" s="199"/>
      <c r="F977" s="199"/>
      <c r="G977" s="223"/>
      <c r="H977" s="223"/>
      <c r="I977" s="223"/>
      <c r="J977" s="184"/>
      <c r="K977" s="184"/>
      <c r="L977" s="271"/>
      <c r="M977" s="184"/>
      <c r="N977" s="356"/>
      <c r="O977" s="224"/>
    </row>
    <row r="978" spans="4:15" ht="12.75">
      <c r="D978" s="199"/>
      <c r="E978" s="199"/>
      <c r="F978" s="199"/>
      <c r="G978" s="223"/>
      <c r="H978" s="223"/>
      <c r="I978" s="223"/>
      <c r="J978" s="184"/>
      <c r="K978" s="184"/>
      <c r="L978" s="271"/>
      <c r="M978" s="184"/>
      <c r="N978" s="356"/>
      <c r="O978" s="224"/>
    </row>
    <row r="979" spans="4:15" ht="12.75">
      <c r="D979" s="199"/>
      <c r="E979" s="199"/>
      <c r="F979" s="199"/>
      <c r="G979" s="223"/>
      <c r="H979" s="223"/>
      <c r="I979" s="223"/>
      <c r="J979" s="184"/>
      <c r="K979" s="184"/>
      <c r="L979" s="271"/>
      <c r="M979" s="184"/>
      <c r="N979" s="356"/>
      <c r="O979" s="224"/>
    </row>
    <row r="980" spans="4:15" ht="12.75">
      <c r="D980" s="199"/>
      <c r="E980" s="199"/>
      <c r="F980" s="199"/>
      <c r="G980" s="223"/>
      <c r="H980" s="223"/>
      <c r="I980" s="223"/>
      <c r="J980" s="184"/>
      <c r="K980" s="184"/>
      <c r="L980" s="271"/>
      <c r="M980" s="184"/>
      <c r="N980" s="356"/>
      <c r="O980" s="224"/>
    </row>
    <row r="981" spans="4:15" ht="12.75">
      <c r="D981" s="199"/>
      <c r="E981" s="199"/>
      <c r="F981" s="199"/>
      <c r="G981" s="223"/>
      <c r="H981" s="223"/>
      <c r="I981" s="223"/>
      <c r="J981" s="184"/>
      <c r="K981" s="184"/>
      <c r="L981" s="271"/>
      <c r="M981" s="184"/>
      <c r="N981" s="356"/>
      <c r="O981" s="224"/>
    </row>
    <row r="982" spans="4:15" ht="12.75">
      <c r="D982" s="199"/>
      <c r="E982" s="199"/>
      <c r="F982" s="199"/>
      <c r="G982" s="223"/>
      <c r="H982" s="223"/>
      <c r="I982" s="223"/>
      <c r="J982" s="184"/>
      <c r="K982" s="184"/>
      <c r="L982" s="271"/>
      <c r="M982" s="184"/>
      <c r="N982" s="356"/>
      <c r="O982" s="224"/>
    </row>
    <row r="983" spans="4:15" ht="12.75">
      <c r="D983" s="199"/>
      <c r="E983" s="199"/>
      <c r="F983" s="199"/>
      <c r="G983" s="223"/>
      <c r="H983" s="223"/>
      <c r="I983" s="223"/>
      <c r="J983" s="184"/>
      <c r="K983" s="184"/>
      <c r="L983" s="271"/>
      <c r="M983" s="184"/>
      <c r="N983" s="356"/>
      <c r="O983" s="224"/>
    </row>
    <row r="984" spans="4:15" ht="12.75">
      <c r="D984" s="199"/>
      <c r="E984" s="199"/>
      <c r="F984" s="199"/>
      <c r="G984" s="223"/>
      <c r="H984" s="223"/>
      <c r="I984" s="223"/>
      <c r="J984" s="184"/>
      <c r="K984" s="184"/>
      <c r="L984" s="271"/>
      <c r="M984" s="184"/>
      <c r="N984" s="356"/>
      <c r="O984" s="224"/>
    </row>
    <row r="985" spans="4:15" ht="12.75">
      <c r="D985" s="199"/>
      <c r="E985" s="199"/>
      <c r="F985" s="199"/>
      <c r="G985" s="223"/>
      <c r="H985" s="223"/>
      <c r="I985" s="223"/>
      <c r="J985" s="184"/>
      <c r="K985" s="184"/>
      <c r="L985" s="271"/>
      <c r="M985" s="184"/>
      <c r="N985" s="356"/>
      <c r="O985" s="224"/>
    </row>
    <row r="986" spans="4:15" ht="12.75">
      <c r="D986" s="199"/>
      <c r="E986" s="199"/>
      <c r="F986" s="199"/>
      <c r="G986" s="223"/>
      <c r="H986" s="223"/>
      <c r="I986" s="223"/>
      <c r="J986" s="184"/>
      <c r="K986" s="184"/>
      <c r="L986" s="271"/>
      <c r="M986" s="184"/>
      <c r="N986" s="356"/>
      <c r="O986" s="224"/>
    </row>
    <row r="987" spans="4:15" ht="12.75">
      <c r="D987" s="199"/>
      <c r="E987" s="199"/>
      <c r="F987" s="199"/>
      <c r="G987" s="223"/>
      <c r="H987" s="223"/>
      <c r="I987" s="223"/>
      <c r="J987" s="184"/>
      <c r="K987" s="184"/>
      <c r="L987" s="271"/>
      <c r="M987" s="184"/>
      <c r="N987" s="356"/>
      <c r="O987" s="224"/>
    </row>
    <row r="988" spans="4:15" ht="12.75">
      <c r="D988" s="199"/>
      <c r="E988" s="199"/>
      <c r="F988" s="199"/>
      <c r="G988" s="223"/>
      <c r="H988" s="223"/>
      <c r="I988" s="223"/>
      <c r="J988" s="184"/>
      <c r="K988" s="184"/>
      <c r="L988" s="271"/>
      <c r="M988" s="184"/>
      <c r="N988" s="356"/>
      <c r="O988" s="224"/>
    </row>
    <row r="989" spans="4:15" ht="12.75">
      <c r="D989" s="199"/>
      <c r="E989" s="199"/>
      <c r="F989" s="199"/>
      <c r="G989" s="223"/>
      <c r="H989" s="223"/>
      <c r="I989" s="223"/>
      <c r="J989" s="184"/>
      <c r="K989" s="184"/>
      <c r="L989" s="271"/>
      <c r="M989" s="184"/>
      <c r="N989" s="356"/>
      <c r="O989" s="224"/>
    </row>
    <row r="990" spans="4:15" ht="12.75">
      <c r="D990" s="199"/>
      <c r="E990" s="199"/>
      <c r="F990" s="199"/>
      <c r="G990" s="223"/>
      <c r="H990" s="223"/>
      <c r="I990" s="223"/>
      <c r="J990" s="184"/>
      <c r="K990" s="184"/>
      <c r="L990" s="271"/>
      <c r="M990" s="184"/>
      <c r="N990" s="356"/>
      <c r="O990" s="224"/>
    </row>
    <row r="991" spans="4:15" ht="12.75">
      <c r="D991" s="199"/>
      <c r="E991" s="199"/>
      <c r="F991" s="199"/>
      <c r="G991" s="223"/>
      <c r="H991" s="223"/>
      <c r="I991" s="223"/>
      <c r="J991" s="184"/>
      <c r="K991" s="184"/>
      <c r="L991" s="271"/>
      <c r="M991" s="184"/>
      <c r="N991" s="356"/>
      <c r="O991" s="224"/>
    </row>
    <row r="992" spans="4:15" ht="12.75">
      <c r="D992" s="199"/>
      <c r="E992" s="199"/>
      <c r="F992" s="199"/>
      <c r="G992" s="223"/>
      <c r="H992" s="223"/>
      <c r="I992" s="223"/>
      <c r="J992" s="184"/>
      <c r="K992" s="184"/>
      <c r="L992" s="271"/>
      <c r="M992" s="184"/>
      <c r="N992" s="356"/>
      <c r="O992" s="224"/>
    </row>
    <row r="993" spans="4:15" ht="12.75">
      <c r="D993" s="199"/>
      <c r="E993" s="199"/>
      <c r="F993" s="199"/>
      <c r="G993" s="223"/>
      <c r="H993" s="223"/>
      <c r="I993" s="223"/>
      <c r="J993" s="184"/>
      <c r="K993" s="184"/>
      <c r="L993" s="271"/>
      <c r="M993" s="184"/>
      <c r="N993" s="356"/>
      <c r="O993" s="224"/>
    </row>
    <row r="994" spans="4:15" ht="12.75">
      <c r="D994" s="199"/>
      <c r="E994" s="199"/>
      <c r="F994" s="199"/>
      <c r="G994" s="223"/>
      <c r="H994" s="223"/>
      <c r="I994" s="223"/>
      <c r="J994" s="184"/>
      <c r="K994" s="184"/>
      <c r="L994" s="271"/>
      <c r="M994" s="184"/>
      <c r="N994" s="356"/>
      <c r="O994" s="224"/>
    </row>
    <row r="995" spans="4:15" ht="12.75">
      <c r="D995" s="199"/>
      <c r="E995" s="199"/>
      <c r="F995" s="199"/>
      <c r="G995" s="223"/>
      <c r="H995" s="223"/>
      <c r="I995" s="223"/>
      <c r="J995" s="184"/>
      <c r="K995" s="184"/>
      <c r="L995" s="271"/>
      <c r="M995" s="184"/>
      <c r="N995" s="356"/>
      <c r="O995" s="224"/>
    </row>
    <row r="996" spans="4:15" ht="12.75">
      <c r="D996" s="199"/>
      <c r="E996" s="199"/>
      <c r="F996" s="199"/>
      <c r="G996" s="223"/>
      <c r="H996" s="223"/>
      <c r="I996" s="223"/>
      <c r="J996" s="184"/>
      <c r="K996" s="184"/>
      <c r="L996" s="271"/>
      <c r="M996" s="184"/>
      <c r="N996" s="356"/>
      <c r="O996" s="224"/>
    </row>
    <row r="997" spans="4:15" ht="12.75">
      <c r="D997" s="199"/>
      <c r="E997" s="199"/>
      <c r="F997" s="199"/>
      <c r="G997" s="223"/>
      <c r="H997" s="223"/>
      <c r="I997" s="223"/>
      <c r="J997" s="184"/>
      <c r="K997" s="184"/>
      <c r="L997" s="271"/>
      <c r="M997" s="184"/>
      <c r="N997" s="356"/>
      <c r="O997" s="224"/>
    </row>
    <row r="998" spans="4:15" ht="12.75">
      <c r="D998" s="199"/>
      <c r="E998" s="199"/>
      <c r="F998" s="199"/>
      <c r="G998" s="223"/>
      <c r="H998" s="223"/>
      <c r="I998" s="223"/>
      <c r="J998" s="184"/>
      <c r="K998" s="184"/>
      <c r="L998" s="271"/>
      <c r="M998" s="184"/>
      <c r="N998" s="356"/>
      <c r="O998" s="224"/>
    </row>
    <row r="999" spans="4:15" ht="12.75">
      <c r="D999" s="199"/>
      <c r="E999" s="199"/>
      <c r="F999" s="199"/>
      <c r="G999" s="223"/>
      <c r="H999" s="223"/>
      <c r="I999" s="223"/>
      <c r="J999" s="184"/>
      <c r="K999" s="184"/>
      <c r="L999" s="271"/>
      <c r="M999" s="184"/>
      <c r="N999" s="356"/>
      <c r="O999" s="224"/>
    </row>
    <row r="1000" spans="4:15" ht="12.75">
      <c r="D1000" s="199"/>
      <c r="E1000" s="199"/>
      <c r="F1000" s="199"/>
      <c r="G1000" s="223"/>
      <c r="H1000" s="223"/>
      <c r="I1000" s="223"/>
      <c r="J1000" s="184"/>
      <c r="K1000" s="184"/>
      <c r="L1000" s="271"/>
      <c r="M1000" s="184"/>
      <c r="N1000" s="356"/>
      <c r="O1000" s="224"/>
    </row>
    <row r="1001" spans="4:15" ht="12.75">
      <c r="D1001" s="199"/>
      <c r="E1001" s="199"/>
      <c r="F1001" s="199"/>
      <c r="G1001" s="223"/>
      <c r="H1001" s="223"/>
      <c r="I1001" s="223"/>
      <c r="J1001" s="184"/>
      <c r="K1001" s="184"/>
      <c r="L1001" s="271"/>
      <c r="M1001" s="184"/>
      <c r="N1001" s="356"/>
      <c r="O1001" s="224"/>
    </row>
    <row r="1002" spans="4:15" ht="12.75">
      <c r="D1002" s="199"/>
      <c r="E1002" s="199"/>
      <c r="F1002" s="199"/>
      <c r="G1002" s="223"/>
      <c r="H1002" s="223"/>
      <c r="I1002" s="223"/>
      <c r="J1002" s="184"/>
      <c r="K1002" s="184"/>
      <c r="L1002" s="271"/>
      <c r="M1002" s="184"/>
      <c r="N1002" s="356"/>
      <c r="O1002" s="224"/>
    </row>
    <row r="1003" spans="4:15" ht="12.75">
      <c r="D1003" s="199"/>
      <c r="E1003" s="199"/>
      <c r="F1003" s="199"/>
      <c r="G1003" s="223"/>
      <c r="H1003" s="223"/>
      <c r="I1003" s="223"/>
      <c r="J1003" s="184"/>
      <c r="K1003" s="184"/>
      <c r="L1003" s="271"/>
      <c r="M1003" s="184"/>
      <c r="N1003" s="356"/>
      <c r="O1003" s="224"/>
    </row>
    <row r="1004" spans="4:15" ht="12.75">
      <c r="D1004" s="199"/>
      <c r="E1004" s="199"/>
      <c r="F1004" s="199"/>
      <c r="G1004" s="223"/>
      <c r="H1004" s="223"/>
      <c r="I1004" s="223"/>
      <c r="J1004" s="184"/>
      <c r="K1004" s="184"/>
      <c r="L1004" s="271"/>
      <c r="M1004" s="184"/>
      <c r="N1004" s="356"/>
      <c r="O1004" s="224"/>
    </row>
  </sheetData>
  <sheetProtection/>
  <mergeCells count="31">
    <mergeCell ref="AU5:AU6"/>
    <mergeCell ref="L5:L6"/>
    <mergeCell ref="O5:O6"/>
    <mergeCell ref="A1:AU1"/>
    <mergeCell ref="A2:AU2"/>
    <mergeCell ref="A4:AT4"/>
    <mergeCell ref="E5:E6"/>
    <mergeCell ref="F5:F6"/>
    <mergeCell ref="D5:D6"/>
    <mergeCell ref="N5:N6"/>
    <mergeCell ref="G5:G6"/>
    <mergeCell ref="H5:H6"/>
    <mergeCell ref="A5:A6"/>
    <mergeCell ref="P5:AQ5"/>
    <mergeCell ref="I5:I6"/>
    <mergeCell ref="B5:B6"/>
    <mergeCell ref="C5:C6"/>
    <mergeCell ref="AS7:AS10"/>
    <mergeCell ref="J5:J6"/>
    <mergeCell ref="M5:M6"/>
    <mergeCell ref="K5:K6"/>
    <mergeCell ref="AR5:AT5"/>
    <mergeCell ref="AS39:AS42"/>
    <mergeCell ref="AS19:AS22"/>
    <mergeCell ref="AS43:AS46"/>
    <mergeCell ref="AS11:AS14"/>
    <mergeCell ref="AS15:AS18"/>
    <mergeCell ref="AS23:AS26"/>
    <mergeCell ref="AS27:AS30"/>
    <mergeCell ref="AS31:AS34"/>
    <mergeCell ref="AS35:AS38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A90"/>
  <sheetViews>
    <sheetView zoomScale="85" zoomScaleNormal="85" zoomScalePageLayoutView="0" workbookViewId="0" topLeftCell="B1">
      <selection activeCell="A1" sqref="A1:AY1"/>
    </sheetView>
  </sheetViews>
  <sheetFormatPr defaultColWidth="9.140625" defaultRowHeight="12.75" outlineLevelRow="1" outlineLevelCol="1"/>
  <cols>
    <col min="1" max="2" width="4.28125" style="3" customWidth="1"/>
    <col min="3" max="3" width="3.7109375" style="3" bestFit="1" customWidth="1"/>
    <col min="4" max="4" width="4.421875" style="3" bestFit="1" customWidth="1"/>
    <col min="5" max="5" width="17.00390625" style="3" customWidth="1"/>
    <col min="6" max="6" width="14.140625" style="20" hidden="1" customWidth="1" outlineLevel="1"/>
    <col min="7" max="7" width="17.421875" style="20" hidden="1" customWidth="1" outlineLevel="1"/>
    <col min="8" max="8" width="11.28125" style="20" customWidth="1" collapsed="1"/>
    <col min="9" max="9" width="27.140625" style="5" customWidth="1"/>
    <col min="10" max="10" width="5.8515625" style="5" hidden="1" customWidth="1" outlineLevel="1"/>
    <col min="11" max="12" width="8.57421875" style="5" hidden="1" customWidth="1" outlineLevel="1"/>
    <col min="13" max="13" width="5.57421875" style="6" hidden="1" customWidth="1" outlineLevel="1"/>
    <col min="14" max="14" width="13.00390625" style="6" hidden="1" customWidth="1" outlineLevel="1"/>
    <col min="15" max="15" width="7.28125" style="3" customWidth="1" collapsed="1"/>
    <col min="16" max="16" width="7.140625" style="3" customWidth="1"/>
    <col min="17" max="17" width="4.57421875" style="3" customWidth="1"/>
    <col min="18" max="18" width="9.8515625" style="3" customWidth="1"/>
    <col min="19" max="19" width="5.7109375" style="3" customWidth="1"/>
    <col min="20" max="20" width="8.140625" style="56" customWidth="1"/>
    <col min="21" max="21" width="5.140625" style="3" hidden="1" customWidth="1" outlineLevel="1"/>
    <col min="22" max="22" width="8.140625" style="56" customWidth="1" collapsed="1"/>
    <col min="23" max="23" width="3.57421875" style="3" customWidth="1"/>
    <col min="24" max="24" width="9.7109375" style="56" customWidth="1"/>
    <col min="25" max="25" width="5.8515625" style="154" customWidth="1"/>
    <col min="26" max="26" width="7.28125" style="3" customWidth="1" collapsed="1"/>
    <col min="27" max="27" width="7.140625" style="3" customWidth="1"/>
    <col min="28" max="28" width="4.57421875" style="3" customWidth="1"/>
    <col min="29" max="29" width="9.8515625" style="3" customWidth="1"/>
    <col min="30" max="30" width="5.7109375" style="3" customWidth="1"/>
    <col min="31" max="31" width="8.140625" style="56" customWidth="1"/>
    <col min="32" max="32" width="5.140625" style="3" hidden="1" customWidth="1" outlineLevel="1"/>
    <col min="33" max="33" width="8.140625" style="56" customWidth="1" collapsed="1"/>
    <col min="34" max="34" width="3.57421875" style="3" customWidth="1"/>
    <col min="35" max="35" width="9.7109375" style="56" customWidth="1"/>
    <col min="36" max="36" width="5.8515625" style="56" customWidth="1"/>
    <col min="37" max="37" width="9.8515625" style="56" customWidth="1"/>
    <col min="38" max="38" width="10.28125" style="25" customWidth="1"/>
    <col min="39" max="40" width="3.00390625" style="3" customWidth="1"/>
    <col min="41" max="41" width="4.8515625" style="34" customWidth="1" outlineLevel="1"/>
    <col min="42" max="42" width="8.57421875" style="25" customWidth="1" outlineLevel="1"/>
    <col min="43" max="43" width="3.140625" style="3" customWidth="1" outlineLevel="1"/>
    <col min="44" max="44" width="8.57421875" style="3" customWidth="1"/>
    <col min="45" max="45" width="12.00390625" style="3" bestFit="1" customWidth="1"/>
    <col min="46" max="46" width="4.00390625" style="3" customWidth="1"/>
    <col min="47" max="47" width="6.7109375" style="3" customWidth="1"/>
    <col min="48" max="48" width="5.8515625" style="3" customWidth="1"/>
    <col min="49" max="49" width="4.57421875" style="34" bestFit="1" customWidth="1"/>
    <col min="50" max="50" width="8.00390625" style="25" customWidth="1"/>
    <col min="51" max="51" width="7.421875" style="3" customWidth="1"/>
    <col min="52" max="53" width="9.140625" style="3" customWidth="1" outlineLevel="1"/>
    <col min="54" max="16384" width="9.140625" style="3" customWidth="1"/>
  </cols>
  <sheetData>
    <row r="1" spans="1:53" s="2" customFormat="1" ht="54" customHeight="1" thickBot="1">
      <c r="A1" s="454" t="s">
        <v>93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21"/>
      <c r="BA1" s="21"/>
    </row>
    <row r="2" spans="1:53" s="2" customFormat="1" ht="13.5" thickTop="1">
      <c r="A2" s="4" t="s">
        <v>94</v>
      </c>
      <c r="B2" s="4"/>
      <c r="C2" s="4"/>
      <c r="D2" s="4"/>
      <c r="E2" s="4"/>
      <c r="I2" s="22"/>
      <c r="J2" s="22"/>
      <c r="K2" s="22"/>
      <c r="L2" s="22"/>
      <c r="M2" s="5"/>
      <c r="N2" s="5"/>
      <c r="O2" s="23"/>
      <c r="P2" s="24"/>
      <c r="R2" s="24"/>
      <c r="Y2" s="150"/>
      <c r="Z2" s="23"/>
      <c r="AA2" s="24"/>
      <c r="AC2" s="24"/>
      <c r="AN2" s="25"/>
      <c r="AO2" s="25"/>
      <c r="AP2" s="27"/>
      <c r="AQ2" s="26"/>
      <c r="AR2" s="26"/>
      <c r="AS2" s="26"/>
      <c r="AT2" s="26"/>
      <c r="AU2" s="26"/>
      <c r="AV2" s="26"/>
      <c r="AW2" s="25"/>
      <c r="AX2" s="27"/>
      <c r="AY2" s="59" t="s">
        <v>95</v>
      </c>
      <c r="AZ2" s="30"/>
      <c r="BA2" s="31"/>
    </row>
    <row r="3" spans="1:53" s="2" customFormat="1" ht="35.25" customHeight="1" thickBot="1">
      <c r="A3" s="455" t="s">
        <v>96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29"/>
      <c r="BA3" s="29"/>
    </row>
    <row r="4" spans="1:53" s="2" customFormat="1" ht="17.25" customHeight="1" thickBot="1">
      <c r="A4" s="456" t="s">
        <v>5</v>
      </c>
      <c r="B4" s="456" t="s">
        <v>14</v>
      </c>
      <c r="C4" s="456" t="s">
        <v>17</v>
      </c>
      <c r="D4" s="456" t="s">
        <v>6</v>
      </c>
      <c r="E4" s="461" t="s">
        <v>0</v>
      </c>
      <c r="F4" s="444" t="s">
        <v>12</v>
      </c>
      <c r="G4" s="444" t="s">
        <v>15</v>
      </c>
      <c r="H4" s="444" t="s">
        <v>19</v>
      </c>
      <c r="I4" s="444" t="s">
        <v>20</v>
      </c>
      <c r="J4" s="444" t="s">
        <v>21</v>
      </c>
      <c r="K4" s="444" t="s">
        <v>22</v>
      </c>
      <c r="L4" s="452" t="s">
        <v>1</v>
      </c>
      <c r="M4" s="452" t="s">
        <v>23</v>
      </c>
      <c r="N4" s="452" t="s">
        <v>24</v>
      </c>
      <c r="O4" s="446" t="s">
        <v>104</v>
      </c>
      <c r="P4" s="447"/>
      <c r="Q4" s="447"/>
      <c r="R4" s="447"/>
      <c r="S4" s="447"/>
      <c r="T4" s="447"/>
      <c r="U4" s="447"/>
      <c r="V4" s="447"/>
      <c r="W4" s="447"/>
      <c r="X4" s="447"/>
      <c r="Y4" s="448"/>
      <c r="Z4" s="449" t="s">
        <v>109</v>
      </c>
      <c r="AA4" s="450"/>
      <c r="AB4" s="450"/>
      <c r="AC4" s="450"/>
      <c r="AD4" s="450"/>
      <c r="AE4" s="450"/>
      <c r="AF4" s="450"/>
      <c r="AG4" s="450"/>
      <c r="AH4" s="450"/>
      <c r="AI4" s="450"/>
      <c r="AJ4" s="451"/>
      <c r="AK4" s="458" t="s">
        <v>116</v>
      </c>
      <c r="AL4" s="459"/>
      <c r="AM4" s="459"/>
      <c r="AN4" s="459"/>
      <c r="AO4" s="459"/>
      <c r="AP4" s="459"/>
      <c r="AQ4" s="460"/>
      <c r="AR4" s="458" t="s">
        <v>58</v>
      </c>
      <c r="AS4" s="459"/>
      <c r="AT4" s="459"/>
      <c r="AU4" s="459"/>
      <c r="AV4" s="459"/>
      <c r="AW4" s="459"/>
      <c r="AX4" s="460"/>
      <c r="AY4" s="108"/>
      <c r="AZ4" s="29"/>
      <c r="BA4" s="29"/>
    </row>
    <row r="5" spans="1:53" ht="140.25" customHeight="1" thickBot="1">
      <c r="A5" s="457"/>
      <c r="B5" s="457"/>
      <c r="C5" s="457"/>
      <c r="D5" s="457"/>
      <c r="E5" s="462"/>
      <c r="F5" s="445"/>
      <c r="G5" s="445"/>
      <c r="H5" s="445"/>
      <c r="I5" s="445"/>
      <c r="J5" s="445"/>
      <c r="K5" s="445"/>
      <c r="L5" s="453"/>
      <c r="M5" s="453"/>
      <c r="N5" s="453"/>
      <c r="O5" s="110" t="s">
        <v>98</v>
      </c>
      <c r="P5" s="111" t="s">
        <v>105</v>
      </c>
      <c r="Q5" s="112" t="s">
        <v>106</v>
      </c>
      <c r="R5" s="112" t="s">
        <v>107</v>
      </c>
      <c r="S5" s="112" t="s">
        <v>108</v>
      </c>
      <c r="T5" s="113" t="s">
        <v>99</v>
      </c>
      <c r="U5" s="162" t="s">
        <v>102</v>
      </c>
      <c r="V5" s="176" t="s">
        <v>101</v>
      </c>
      <c r="W5" s="161" t="s">
        <v>100</v>
      </c>
      <c r="X5" s="177" t="s">
        <v>103</v>
      </c>
      <c r="Y5" s="114" t="s">
        <v>110</v>
      </c>
      <c r="Z5" s="130" t="s">
        <v>98</v>
      </c>
      <c r="AA5" s="131" t="s">
        <v>105</v>
      </c>
      <c r="AB5" s="132" t="s">
        <v>106</v>
      </c>
      <c r="AC5" s="132" t="s">
        <v>107</v>
      </c>
      <c r="AD5" s="132" t="s">
        <v>108</v>
      </c>
      <c r="AE5" s="133" t="s">
        <v>112</v>
      </c>
      <c r="AF5" s="164" t="s">
        <v>115</v>
      </c>
      <c r="AG5" s="175" t="s">
        <v>113</v>
      </c>
      <c r="AH5" s="163" t="s">
        <v>100</v>
      </c>
      <c r="AI5" s="178" t="s">
        <v>114</v>
      </c>
      <c r="AJ5" s="134" t="s">
        <v>111</v>
      </c>
      <c r="AK5" s="66" t="s">
        <v>13</v>
      </c>
      <c r="AL5" s="67" t="s">
        <v>2</v>
      </c>
      <c r="AM5" s="66" t="s">
        <v>11</v>
      </c>
      <c r="AN5" s="67" t="s">
        <v>7</v>
      </c>
      <c r="AO5" s="72" t="s">
        <v>3</v>
      </c>
      <c r="AP5" s="69" t="s">
        <v>4</v>
      </c>
      <c r="AQ5" s="88" t="s">
        <v>9</v>
      </c>
      <c r="AR5" s="84" t="s">
        <v>55</v>
      </c>
      <c r="AS5" s="68" t="s">
        <v>58</v>
      </c>
      <c r="AT5" s="69" t="s">
        <v>57</v>
      </c>
      <c r="AU5" s="68" t="s">
        <v>117</v>
      </c>
      <c r="AV5" s="68" t="s">
        <v>118</v>
      </c>
      <c r="AW5" s="72" t="s">
        <v>54</v>
      </c>
      <c r="AX5" s="65" t="s">
        <v>56</v>
      </c>
      <c r="AY5" s="67" t="s">
        <v>18</v>
      </c>
      <c r="AZ5" s="7" t="s">
        <v>10</v>
      </c>
      <c r="BA5" s="28">
        <v>0.125</v>
      </c>
    </row>
    <row r="6" spans="1:51" s="8" customFormat="1" ht="22.5">
      <c r="A6" s="38">
        <v>1</v>
      </c>
      <c r="B6" s="98"/>
      <c r="C6" s="85"/>
      <c r="D6" s="40">
        <v>101</v>
      </c>
      <c r="E6" s="99" t="s">
        <v>25</v>
      </c>
      <c r="F6" s="82" t="s">
        <v>26</v>
      </c>
      <c r="G6" s="82" t="s">
        <v>27</v>
      </c>
      <c r="H6" s="82" t="s">
        <v>40</v>
      </c>
      <c r="I6" s="82" t="s">
        <v>29</v>
      </c>
      <c r="J6" s="80">
        <v>1975</v>
      </c>
      <c r="K6" s="80" t="s">
        <v>30</v>
      </c>
      <c r="L6" s="80">
        <v>30</v>
      </c>
      <c r="M6" s="81" t="s">
        <v>31</v>
      </c>
      <c r="N6" s="109">
        <v>4502406</v>
      </c>
      <c r="O6" s="115"/>
      <c r="P6" s="116"/>
      <c r="Q6" s="117"/>
      <c r="R6" s="117"/>
      <c r="S6" s="117"/>
      <c r="T6" s="118">
        <v>0.04861111111111111</v>
      </c>
      <c r="U6" s="119"/>
      <c r="V6" s="118">
        <f>IF(T6&lt;&gt;"",T6-O6-U6,"")</f>
        <v>0.04861111111111111</v>
      </c>
      <c r="W6" s="117">
        <f>COUNTIF(P6:S6,"сн")</f>
        <v>0</v>
      </c>
      <c r="X6" s="120">
        <f>IF(V6&lt;&gt;"",IF(T6-O6-U6&gt;$BA$5,"прев. КВ",IF(W6&gt;0,"сн с этапов",T6-O6-U6)),"не фин.")</f>
        <v>0.04861111111111111</v>
      </c>
      <c r="Y6" s="151">
        <f>IF(ISNUMBER(X6),RANK(X6,$X$6:$X$85,1),"")</f>
        <v>1</v>
      </c>
      <c r="Z6" s="135"/>
      <c r="AA6" s="136"/>
      <c r="AB6" s="137"/>
      <c r="AC6" s="137"/>
      <c r="AD6" s="137"/>
      <c r="AE6" s="138">
        <v>0.04861111111111111</v>
      </c>
      <c r="AF6" s="139"/>
      <c r="AG6" s="138">
        <f>IF(AE6&lt;&gt;"",AE6-Z6-AF6,"")</f>
        <v>0.04861111111111111</v>
      </c>
      <c r="AH6" s="137">
        <f>COUNTIF(AA6:AD6,"сн")</f>
        <v>0</v>
      </c>
      <c r="AI6" s="140">
        <f>IF(AG6&lt;&gt;"",IF(AE6-Z6-AF6&gt;$BA$5,"прев. КВ",IF(AH6&gt;0,"сн с этапов",AE6-Z6-AF6)),"не фин.")</f>
        <v>0.04861111111111111</v>
      </c>
      <c r="AJ6" s="158">
        <f>IF(ISNUMBER(AI6),RANK(AI6,$AI$6:$AI$85,1),"")</f>
        <v>1</v>
      </c>
      <c r="AK6" s="63">
        <f>IF(AI6="не фин.","",IF(AND(ISNUMBER(X6),ISNUMBER(AI6)),SUM(V6,AG6),"сход"))</f>
        <v>0.09722222222222222</v>
      </c>
      <c r="AL6" s="76">
        <f>IF(AK6&lt;&gt;"",IF(COUNTIF(X6:AI6,"прев. КВ")&gt;0,"прев. КВ",IF(AN6&gt;0,"сн с этапов",AK6)),"не фин.")</f>
        <v>0.09722222222222222</v>
      </c>
      <c r="AM6" s="70">
        <f>IF(ISNUMBER(AL6),0,IF(AL6="прев. КВ",2,IF(AL6="сн с этапов",1,IF(AL6="не фин.",4,3))))</f>
        <v>0</v>
      </c>
      <c r="AN6" s="75">
        <f>SUM(W6,AH6)</f>
        <v>0</v>
      </c>
      <c r="AO6" s="73"/>
      <c r="AP6" s="62">
        <f aca="true" t="shared" si="0" ref="AP6:AP69">IF(AM6=0,AL6/SMALL($AL$6:$AL$85,1),"")</f>
        <v>1</v>
      </c>
      <c r="AQ6" s="100"/>
      <c r="AR6" s="101" t="str">
        <f>IF(COUNTIF($AL$6:$AL$11,"не фин.")&gt;0,"",IF(COUNTIF($AM$6:$AM$11,3)&gt;0,"сход",SUM($AK$6:$AK$11)))</f>
        <v>сход</v>
      </c>
      <c r="AS6" s="171" t="str">
        <f aca="true" t="shared" si="1" ref="AS6:AS11">IF(ISNUMBER(AR6),AR6,IF(COUNTIF($AL$6:$AL$11,"прев. КВ")&gt;0,"прев. КВ",IF(AV6&gt;0,"сн с этапов",IF(COUNTIF($AL$6:$AL$11,"не фин.")&gt;0,"не фин.","сход с дист"))))</f>
        <v>сход с дист</v>
      </c>
      <c r="AT6" s="165">
        <f>IF(AS6="прев. КВ",2,IF(AV6&gt;0,1,IF(AS6="не фин.",4,0)))</f>
        <v>0</v>
      </c>
      <c r="AU6" s="168"/>
      <c r="AV6" s="91">
        <f aca="true" t="shared" si="2" ref="AV6:AV11">SUM($AN$6:$AN$11)</f>
        <v>0</v>
      </c>
      <c r="AW6" s="95"/>
      <c r="AX6" s="102" t="e">
        <f aca="true" t="shared" si="3" ref="AX6:AX11">IF(COUNTIF($AL$6:$AL$11,"не фин.")&gt;0,"",IF(AND(AT6=0,AV6=0),AS6/SMALL($AS$6:$AS$85,1),""))</f>
        <v>#VALUE!</v>
      </c>
      <c r="AY6" s="83">
        <f aca="true" t="shared" si="4" ref="AY6:AY70">IF(C6&lt;&gt;"",C6,"")</f>
      </c>
    </row>
    <row r="7" spans="1:53" s="8" customFormat="1" ht="22.5">
      <c r="A7" s="39">
        <v>2</v>
      </c>
      <c r="B7" s="39"/>
      <c r="C7" s="37"/>
      <c r="D7" s="41">
        <v>101</v>
      </c>
      <c r="E7" s="37" t="s">
        <v>25</v>
      </c>
      <c r="F7" s="1" t="s">
        <v>26</v>
      </c>
      <c r="G7" s="1" t="s">
        <v>27</v>
      </c>
      <c r="H7" s="1" t="s">
        <v>67</v>
      </c>
      <c r="I7" s="1" t="s">
        <v>68</v>
      </c>
      <c r="J7" s="78">
        <v>1974</v>
      </c>
      <c r="K7" s="78" t="s">
        <v>34</v>
      </c>
      <c r="L7" s="78">
        <v>100</v>
      </c>
      <c r="M7" s="42" t="s">
        <v>31</v>
      </c>
      <c r="N7" s="97">
        <v>4502402</v>
      </c>
      <c r="O7" s="121"/>
      <c r="P7" s="122"/>
      <c r="Q7" s="123"/>
      <c r="R7" s="123"/>
      <c r="S7" s="123"/>
      <c r="T7" s="124">
        <v>0.05555555555555555</v>
      </c>
      <c r="U7" s="125"/>
      <c r="V7" s="124">
        <f aca="true" t="shared" si="5" ref="V7:V70">IF(T7&lt;&gt;"",T7-O7-U7,"")</f>
        <v>0.05555555555555555</v>
      </c>
      <c r="W7" s="123">
        <f aca="true" t="shared" si="6" ref="W7:W70">COUNTIF(P7:S7,"сн")</f>
        <v>0</v>
      </c>
      <c r="X7" s="126">
        <f aca="true" t="shared" si="7" ref="X7:X70">IF(V7&lt;&gt;"",IF(T7-O7-U7&gt;$BA$5,"прев. КВ",IF(W7&gt;0,"сн с этапов",T7-O7-U7)),"не фин.")</f>
        <v>0.05555555555555555</v>
      </c>
      <c r="Y7" s="152">
        <f aca="true" t="shared" si="8" ref="Y7:Y70">IF(ISNUMBER(X7),RANK(X7,$X$6:$X$85,1),"")</f>
        <v>2</v>
      </c>
      <c r="Z7" s="141"/>
      <c r="AA7" s="142"/>
      <c r="AB7" s="143"/>
      <c r="AC7" s="143"/>
      <c r="AD7" s="143"/>
      <c r="AE7" s="144">
        <v>0.05555555555555555</v>
      </c>
      <c r="AF7" s="145"/>
      <c r="AG7" s="144">
        <f aca="true" t="shared" si="9" ref="AG7:AG70">IF(AE7&lt;&gt;"",AE7-Z7-AF7,"")</f>
        <v>0.05555555555555555</v>
      </c>
      <c r="AH7" s="143">
        <f aca="true" t="shared" si="10" ref="AH7:AH70">COUNTIF(AA7:AD7,"сн")</f>
        <v>0</v>
      </c>
      <c r="AI7" s="146">
        <f aca="true" t="shared" si="11" ref="AI7:AI70">IF(AG7&lt;&gt;"",IF(AE7-Z7-AF7&gt;$BA$5,"прев. КВ",IF(AH7&gt;0,"сн с этапов",AE7-Z7-AF7)),"не фин.")</f>
        <v>0.05555555555555555</v>
      </c>
      <c r="AJ7" s="159">
        <f aca="true" t="shared" si="12" ref="AJ7:AJ70">IF(ISNUMBER(AI7),RANK(AI7,$AI$6:$AI$85,1),"")</f>
        <v>2</v>
      </c>
      <c r="AK7" s="64">
        <f aca="true" t="shared" si="13" ref="AK7:AK70">IF(AI7="не фин.","",IF(AND(ISNUMBER(X7),ISNUMBER(AI7)),SUM(V7,AG7),"сход"))</f>
        <v>0.1111111111111111</v>
      </c>
      <c r="AL7" s="77">
        <f aca="true" t="shared" si="14" ref="AL7:AL70">IF(AK7&lt;&gt;"",IF(COUNTIF(X7:AI7,"прев. КВ")&gt;0,"прев. КВ",IF(AN7&gt;0,"сн с этапов",AK7)),"не фин.")</f>
        <v>0.1111111111111111</v>
      </c>
      <c r="AM7" s="71">
        <f aca="true" t="shared" si="15" ref="AM7:AM70">IF(ISNUMBER(AL7),0,IF(AL7="прев. КВ",2,IF(AL7="сн с этапов",1,IF(AL7="не фин.",4,3))))</f>
        <v>0</v>
      </c>
      <c r="AN7" s="75">
        <f aca="true" t="shared" si="16" ref="AN7:AN70">SUM(W7,AH7)</f>
        <v>0</v>
      </c>
      <c r="AO7" s="74"/>
      <c r="AP7" s="36">
        <f t="shared" si="0"/>
        <v>1.1428571428571428</v>
      </c>
      <c r="AQ7" s="86"/>
      <c r="AR7" s="103">
        <f>IF(COUNTIF($AL$6:$AL$11,"не фин.")&gt;0,"",SUM($AK$6:$AK$11))</f>
        <v>0.625</v>
      </c>
      <c r="AS7" s="172">
        <f t="shared" si="1"/>
        <v>0.625</v>
      </c>
      <c r="AT7" s="166">
        <f aca="true" t="shared" si="17" ref="AT7:AT70">IF(AS7="прев. КВ",2,IF(AV7&gt;0,1,0))</f>
        <v>0</v>
      </c>
      <c r="AU7" s="169"/>
      <c r="AV7" s="92">
        <f t="shared" si="2"/>
        <v>0</v>
      </c>
      <c r="AW7" s="96"/>
      <c r="AX7" s="104">
        <f t="shared" si="3"/>
        <v>1</v>
      </c>
      <c r="AY7" s="83">
        <f t="shared" si="4"/>
      </c>
      <c r="AZ7" s="9"/>
      <c r="BA7" s="10"/>
    </row>
    <row r="8" spans="1:53" s="8" customFormat="1" ht="22.5">
      <c r="A8" s="39">
        <v>3</v>
      </c>
      <c r="B8" s="97"/>
      <c r="C8" s="58"/>
      <c r="D8" s="41">
        <v>101</v>
      </c>
      <c r="E8" s="58" t="s">
        <v>25</v>
      </c>
      <c r="F8" s="1" t="s">
        <v>26</v>
      </c>
      <c r="G8" s="1" t="s">
        <v>27</v>
      </c>
      <c r="H8" s="1" t="s">
        <v>42</v>
      </c>
      <c r="I8" s="1" t="s">
        <v>43</v>
      </c>
      <c r="J8" s="78">
        <v>1985</v>
      </c>
      <c r="K8" s="78" t="s">
        <v>34</v>
      </c>
      <c r="L8" s="78">
        <v>100</v>
      </c>
      <c r="M8" s="42" t="s">
        <v>31</v>
      </c>
      <c r="N8" s="97">
        <v>4502403</v>
      </c>
      <c r="O8" s="127"/>
      <c r="P8" s="122"/>
      <c r="Q8" s="123"/>
      <c r="R8" s="123"/>
      <c r="S8" s="123"/>
      <c r="T8" s="128">
        <v>0.0625</v>
      </c>
      <c r="U8" s="125"/>
      <c r="V8" s="128">
        <f t="shared" si="5"/>
        <v>0.0625</v>
      </c>
      <c r="W8" s="123">
        <f t="shared" si="6"/>
        <v>0</v>
      </c>
      <c r="X8" s="129">
        <f t="shared" si="7"/>
        <v>0.0625</v>
      </c>
      <c r="Y8" s="153">
        <f t="shared" si="8"/>
        <v>3</v>
      </c>
      <c r="Z8" s="147"/>
      <c r="AA8" s="142"/>
      <c r="AB8" s="143"/>
      <c r="AC8" s="143"/>
      <c r="AD8" s="143"/>
      <c r="AE8" s="148">
        <v>0.0625</v>
      </c>
      <c r="AF8" s="145"/>
      <c r="AG8" s="148">
        <f t="shared" si="9"/>
        <v>0.0625</v>
      </c>
      <c r="AH8" s="143">
        <f t="shared" si="10"/>
        <v>0</v>
      </c>
      <c r="AI8" s="149">
        <f t="shared" si="11"/>
        <v>0.0625</v>
      </c>
      <c r="AJ8" s="160">
        <f t="shared" si="12"/>
        <v>3</v>
      </c>
      <c r="AK8" s="64">
        <f t="shared" si="13"/>
        <v>0.125</v>
      </c>
      <c r="AL8" s="77">
        <f t="shared" si="14"/>
        <v>0.125</v>
      </c>
      <c r="AM8" s="71">
        <f t="shared" si="15"/>
        <v>0</v>
      </c>
      <c r="AN8" s="75">
        <f t="shared" si="16"/>
        <v>0</v>
      </c>
      <c r="AO8" s="74"/>
      <c r="AP8" s="36">
        <f t="shared" si="0"/>
        <v>1.2857142857142856</v>
      </c>
      <c r="AQ8" s="86"/>
      <c r="AR8" s="103">
        <f>IF(COUNTIF($AL$6:$AL$11,"не фин.")&gt;0,"",SUM($AK$6:$AK$11))</f>
        <v>0.625</v>
      </c>
      <c r="AS8" s="172">
        <f t="shared" si="1"/>
        <v>0.625</v>
      </c>
      <c r="AT8" s="166">
        <f t="shared" si="17"/>
        <v>0</v>
      </c>
      <c r="AU8" s="169"/>
      <c r="AV8" s="92">
        <f t="shared" si="2"/>
        <v>0</v>
      </c>
      <c r="AW8" s="96"/>
      <c r="AX8" s="104">
        <f t="shared" si="3"/>
        <v>1</v>
      </c>
      <c r="AY8" s="83">
        <f t="shared" si="4"/>
      </c>
      <c r="AZ8" s="9"/>
      <c r="BA8" s="10"/>
    </row>
    <row r="9" spans="1:53" s="8" customFormat="1" ht="22.5">
      <c r="A9" s="39">
        <v>4</v>
      </c>
      <c r="B9" s="39"/>
      <c r="C9" s="37"/>
      <c r="D9" s="41">
        <v>101</v>
      </c>
      <c r="E9" s="37" t="s">
        <v>25</v>
      </c>
      <c r="F9" s="1" t="s">
        <v>26</v>
      </c>
      <c r="G9" s="1" t="s">
        <v>27</v>
      </c>
      <c r="H9" s="1" t="s">
        <v>77</v>
      </c>
      <c r="I9" s="1" t="s">
        <v>41</v>
      </c>
      <c r="J9" s="78">
        <v>1980</v>
      </c>
      <c r="K9" s="78" t="s">
        <v>34</v>
      </c>
      <c r="L9" s="78">
        <v>100</v>
      </c>
      <c r="M9" s="42" t="s">
        <v>31</v>
      </c>
      <c r="N9" s="97">
        <v>4502401</v>
      </c>
      <c r="O9" s="127"/>
      <c r="P9" s="122"/>
      <c r="Q9" s="123"/>
      <c r="R9" s="123"/>
      <c r="S9" s="123"/>
      <c r="T9" s="128">
        <v>0.06944444444444443</v>
      </c>
      <c r="U9" s="125"/>
      <c r="V9" s="128">
        <f t="shared" si="5"/>
        <v>0.06944444444444443</v>
      </c>
      <c r="W9" s="123">
        <f t="shared" si="6"/>
        <v>0</v>
      </c>
      <c r="X9" s="129">
        <f t="shared" si="7"/>
        <v>0.06944444444444443</v>
      </c>
      <c r="Y9" s="153">
        <f t="shared" si="8"/>
        <v>4</v>
      </c>
      <c r="Z9" s="147"/>
      <c r="AA9" s="142"/>
      <c r="AB9" s="143"/>
      <c r="AC9" s="143"/>
      <c r="AD9" s="143"/>
      <c r="AE9" s="148">
        <v>0.06944444444444443</v>
      </c>
      <c r="AF9" s="145"/>
      <c r="AG9" s="148">
        <f t="shared" si="9"/>
        <v>0.06944444444444443</v>
      </c>
      <c r="AH9" s="143">
        <f t="shared" si="10"/>
        <v>0</v>
      </c>
      <c r="AI9" s="149">
        <f t="shared" si="11"/>
        <v>0.06944444444444443</v>
      </c>
      <c r="AJ9" s="160">
        <f t="shared" si="12"/>
        <v>4</v>
      </c>
      <c r="AK9" s="64">
        <f t="shared" si="13"/>
        <v>0.13888888888888887</v>
      </c>
      <c r="AL9" s="77">
        <f t="shared" si="14"/>
        <v>0.13888888888888887</v>
      </c>
      <c r="AM9" s="71">
        <f t="shared" si="15"/>
        <v>0</v>
      </c>
      <c r="AN9" s="75">
        <f t="shared" si="16"/>
        <v>0</v>
      </c>
      <c r="AO9" s="74"/>
      <c r="AP9" s="36">
        <f t="shared" si="0"/>
        <v>1.4285714285714284</v>
      </c>
      <c r="AQ9" s="86"/>
      <c r="AR9" s="103">
        <f>IF(COUNTIF($AL$6:$AL$11,"не фин.")&gt;0,"",SUM($AK$6:$AK$11))</f>
        <v>0.625</v>
      </c>
      <c r="AS9" s="172">
        <f t="shared" si="1"/>
        <v>0.625</v>
      </c>
      <c r="AT9" s="166">
        <f t="shared" si="17"/>
        <v>0</v>
      </c>
      <c r="AU9" s="169"/>
      <c r="AV9" s="92">
        <f t="shared" si="2"/>
        <v>0</v>
      </c>
      <c r="AW9" s="96"/>
      <c r="AX9" s="104">
        <f t="shared" si="3"/>
        <v>1</v>
      </c>
      <c r="AY9" s="83">
        <f t="shared" si="4"/>
      </c>
      <c r="AZ9" s="9"/>
      <c r="BA9" s="10"/>
    </row>
    <row r="10" spans="1:53" s="8" customFormat="1" ht="22.5">
      <c r="A10" s="39">
        <v>5</v>
      </c>
      <c r="B10" s="39"/>
      <c r="C10" s="37"/>
      <c r="D10" s="41">
        <v>101</v>
      </c>
      <c r="E10" s="37" t="s">
        <v>25</v>
      </c>
      <c r="F10" s="1" t="s">
        <v>26</v>
      </c>
      <c r="G10" s="1" t="s">
        <v>27</v>
      </c>
      <c r="H10" s="1" t="s">
        <v>32</v>
      </c>
      <c r="I10" s="1" t="s">
        <v>82</v>
      </c>
      <c r="J10" s="78">
        <v>1986</v>
      </c>
      <c r="K10" s="78" t="s">
        <v>30</v>
      </c>
      <c r="L10" s="78">
        <v>30</v>
      </c>
      <c r="M10" s="42" t="s">
        <v>31</v>
      </c>
      <c r="N10" s="97">
        <v>4502404</v>
      </c>
      <c r="O10" s="127"/>
      <c r="P10" s="122"/>
      <c r="Q10" s="123"/>
      <c r="R10" s="123"/>
      <c r="S10" s="123"/>
      <c r="T10" s="128">
        <v>0.0763888888888889</v>
      </c>
      <c r="U10" s="125"/>
      <c r="V10" s="128">
        <f t="shared" si="5"/>
        <v>0.0763888888888889</v>
      </c>
      <c r="W10" s="123">
        <f t="shared" si="6"/>
        <v>0</v>
      </c>
      <c r="X10" s="129">
        <f t="shared" si="7"/>
        <v>0.0763888888888889</v>
      </c>
      <c r="Y10" s="153">
        <f t="shared" si="8"/>
        <v>5</v>
      </c>
      <c r="Z10" s="147"/>
      <c r="AA10" s="142"/>
      <c r="AB10" s="143"/>
      <c r="AC10" s="143"/>
      <c r="AD10" s="143"/>
      <c r="AE10" s="148">
        <v>0.0763888888888889</v>
      </c>
      <c r="AF10" s="145"/>
      <c r="AG10" s="148">
        <f t="shared" si="9"/>
        <v>0.0763888888888889</v>
      </c>
      <c r="AH10" s="143">
        <f t="shared" si="10"/>
        <v>0</v>
      </c>
      <c r="AI10" s="149">
        <f t="shared" si="11"/>
        <v>0.0763888888888889</v>
      </c>
      <c r="AJ10" s="160">
        <f t="shared" si="12"/>
        <v>5</v>
      </c>
      <c r="AK10" s="64">
        <f t="shared" si="13"/>
        <v>0.1527777777777778</v>
      </c>
      <c r="AL10" s="77">
        <f t="shared" si="14"/>
        <v>0.1527777777777778</v>
      </c>
      <c r="AM10" s="71">
        <f t="shared" si="15"/>
        <v>0</v>
      </c>
      <c r="AN10" s="75">
        <f t="shared" si="16"/>
        <v>0</v>
      </c>
      <c r="AO10" s="74"/>
      <c r="AP10" s="36">
        <f t="shared" si="0"/>
        <v>1.5714285714285716</v>
      </c>
      <c r="AQ10" s="86"/>
      <c r="AR10" s="103">
        <f>IF(COUNTIF($AL$6:$AL$11,"не фин.")&gt;0,"",SUM($AK$6:$AK$11))</f>
        <v>0.625</v>
      </c>
      <c r="AS10" s="172">
        <f t="shared" si="1"/>
        <v>0.625</v>
      </c>
      <c r="AT10" s="166">
        <f t="shared" si="17"/>
        <v>0</v>
      </c>
      <c r="AU10" s="169"/>
      <c r="AV10" s="92">
        <f t="shared" si="2"/>
        <v>0</v>
      </c>
      <c r="AW10" s="96"/>
      <c r="AX10" s="104">
        <f t="shared" si="3"/>
        <v>1</v>
      </c>
      <c r="AY10" s="83">
        <f t="shared" si="4"/>
      </c>
      <c r="AZ10" s="9"/>
      <c r="BA10" s="10"/>
    </row>
    <row r="11" spans="1:53" s="8" customFormat="1" ht="22.5">
      <c r="A11" s="39">
        <v>6</v>
      </c>
      <c r="B11" s="39"/>
      <c r="C11" s="37"/>
      <c r="D11" s="41">
        <v>101</v>
      </c>
      <c r="E11" s="37" t="s">
        <v>25</v>
      </c>
      <c r="F11" s="1" t="s">
        <v>26</v>
      </c>
      <c r="G11" s="1" t="s">
        <v>27</v>
      </c>
      <c r="H11" s="1" t="s">
        <v>28</v>
      </c>
      <c r="I11" s="1" t="s">
        <v>33</v>
      </c>
      <c r="J11" s="78">
        <v>1983</v>
      </c>
      <c r="K11" s="78" t="s">
        <v>34</v>
      </c>
      <c r="L11" s="78">
        <v>100</v>
      </c>
      <c r="M11" s="42" t="s">
        <v>35</v>
      </c>
      <c r="N11" s="97">
        <v>4502405</v>
      </c>
      <c r="O11" s="127"/>
      <c r="P11" s="122"/>
      <c r="Q11" s="123"/>
      <c r="R11" s="123"/>
      <c r="S11" s="123"/>
      <c r="T11" s="128">
        <v>0.08263888888888889</v>
      </c>
      <c r="U11" s="125"/>
      <c r="V11" s="128">
        <f t="shared" si="5"/>
        <v>0.08263888888888889</v>
      </c>
      <c r="W11" s="123">
        <f t="shared" si="6"/>
        <v>0</v>
      </c>
      <c r="X11" s="129" t="s">
        <v>119</v>
      </c>
      <c r="Y11" s="153">
        <f t="shared" si="8"/>
      </c>
      <c r="Z11" s="147"/>
      <c r="AA11" s="142"/>
      <c r="AB11" s="143"/>
      <c r="AC11" s="143"/>
      <c r="AD11" s="143"/>
      <c r="AE11" s="148">
        <v>0.08263888888888889</v>
      </c>
      <c r="AF11" s="145"/>
      <c r="AG11" s="148">
        <f t="shared" si="9"/>
        <v>0.08263888888888889</v>
      </c>
      <c r="AH11" s="143">
        <f t="shared" si="10"/>
        <v>0</v>
      </c>
      <c r="AI11" s="149">
        <f t="shared" si="11"/>
        <v>0.08263888888888889</v>
      </c>
      <c r="AJ11" s="160">
        <f t="shared" si="12"/>
        <v>6</v>
      </c>
      <c r="AK11" s="64" t="str">
        <f t="shared" si="13"/>
        <v>сход</v>
      </c>
      <c r="AL11" s="77" t="str">
        <f t="shared" si="14"/>
        <v>сход</v>
      </c>
      <c r="AM11" s="71">
        <f t="shared" si="15"/>
        <v>3</v>
      </c>
      <c r="AN11" s="75">
        <f t="shared" si="16"/>
        <v>0</v>
      </c>
      <c r="AO11" s="74"/>
      <c r="AP11" s="36">
        <f t="shared" si="0"/>
      </c>
      <c r="AQ11" s="86"/>
      <c r="AR11" s="105">
        <f>IF(COUNTIF($AL$6:$AL$11,"не фин.")&gt;0,"",SUM($AK$6:$AK$11))</f>
        <v>0.625</v>
      </c>
      <c r="AS11" s="173">
        <f t="shared" si="1"/>
        <v>0.625</v>
      </c>
      <c r="AT11" s="167">
        <f t="shared" si="17"/>
        <v>0</v>
      </c>
      <c r="AU11" s="170"/>
      <c r="AV11" s="93">
        <f t="shared" si="2"/>
        <v>0</v>
      </c>
      <c r="AW11" s="94"/>
      <c r="AX11" s="106">
        <f t="shared" si="3"/>
        <v>1</v>
      </c>
      <c r="AY11" s="83">
        <f t="shared" si="4"/>
      </c>
      <c r="AZ11" s="9"/>
      <c r="BA11" s="10"/>
    </row>
    <row r="12" spans="1:53" s="8" customFormat="1" ht="14.25">
      <c r="A12" s="39">
        <v>7</v>
      </c>
      <c r="B12" s="39" t="s">
        <v>36</v>
      </c>
      <c r="C12" s="37"/>
      <c r="D12" s="41">
        <v>105</v>
      </c>
      <c r="E12" s="37" t="s">
        <v>37</v>
      </c>
      <c r="F12" s="1" t="s">
        <v>38</v>
      </c>
      <c r="G12" s="1" t="s">
        <v>45</v>
      </c>
      <c r="H12" s="1" t="s">
        <v>66</v>
      </c>
      <c r="I12" s="1" t="s">
        <v>45</v>
      </c>
      <c r="J12" s="78">
        <v>1984</v>
      </c>
      <c r="K12" s="78" t="s">
        <v>48</v>
      </c>
      <c r="L12" s="78">
        <v>10</v>
      </c>
      <c r="M12" s="42" t="s">
        <v>31</v>
      </c>
      <c r="N12" s="97">
        <v>4502409</v>
      </c>
      <c r="O12" s="127"/>
      <c r="P12" s="122"/>
      <c r="Q12" s="123"/>
      <c r="R12" s="123"/>
      <c r="S12" s="123"/>
      <c r="T12" s="128"/>
      <c r="U12" s="125"/>
      <c r="V12" s="128">
        <f t="shared" si="5"/>
      </c>
      <c r="W12" s="123">
        <f t="shared" si="6"/>
        <v>0</v>
      </c>
      <c r="X12" s="129" t="str">
        <f t="shared" si="7"/>
        <v>не фин.</v>
      </c>
      <c r="Y12" s="153">
        <f t="shared" si="8"/>
      </c>
      <c r="Z12" s="147"/>
      <c r="AA12" s="142"/>
      <c r="AB12" s="143"/>
      <c r="AC12" s="143"/>
      <c r="AD12" s="143"/>
      <c r="AE12" s="148"/>
      <c r="AF12" s="145"/>
      <c r="AG12" s="148">
        <f t="shared" si="9"/>
      </c>
      <c r="AH12" s="143">
        <f t="shared" si="10"/>
        <v>0</v>
      </c>
      <c r="AI12" s="149" t="str">
        <f t="shared" si="11"/>
        <v>не фин.</v>
      </c>
      <c r="AJ12" s="160">
        <f t="shared" si="12"/>
      </c>
      <c r="AK12" s="64">
        <f t="shared" si="13"/>
      </c>
      <c r="AL12" s="77" t="str">
        <f t="shared" si="14"/>
        <v>не фин.</v>
      </c>
      <c r="AM12" s="71">
        <f t="shared" si="15"/>
        <v>4</v>
      </c>
      <c r="AN12" s="75">
        <f t="shared" si="16"/>
        <v>0</v>
      </c>
      <c r="AO12" s="74"/>
      <c r="AP12" s="36">
        <f t="shared" si="0"/>
      </c>
      <c r="AQ12" s="86"/>
      <c r="AR12" s="101">
        <f aca="true" t="shared" si="18" ref="AR12:AR17">SUM($AK$12:$AK$17)</f>
        <v>0</v>
      </c>
      <c r="AS12" s="171" t="str">
        <f aca="true" t="shared" si="19" ref="AS12:AS17">IF(COUNTIF($AL$12:$AL$17,"прев. КВ")&gt;0,"прев. КВ",IF(AV12&gt;0,"сн с этапов",IF(COUNTIF($AL$12:$AL$17,"не фин.")&gt;0,"не фин.",AR12)))</f>
        <v>не фин.</v>
      </c>
      <c r="AT12" s="165">
        <f t="shared" si="17"/>
        <v>0</v>
      </c>
      <c r="AU12" s="168"/>
      <c r="AV12" s="91">
        <f aca="true" t="shared" si="20" ref="AV12:AV17">SUM($AN$12:$AN$17)</f>
        <v>0</v>
      </c>
      <c r="AW12" s="95"/>
      <c r="AX12" s="102">
        <f aca="true" t="shared" si="21" ref="AX12:AX75">IF(AP12=0,AO12/SMALL($AL$6:$AL$85,1),"")</f>
      </c>
      <c r="AY12" s="83">
        <f t="shared" si="4"/>
      </c>
      <c r="AZ12" s="9"/>
      <c r="BA12" s="10"/>
    </row>
    <row r="13" spans="1:53" s="8" customFormat="1" ht="14.25">
      <c r="A13" s="39">
        <v>8</v>
      </c>
      <c r="B13" s="39" t="s">
        <v>36</v>
      </c>
      <c r="C13" s="37"/>
      <c r="D13" s="41">
        <v>105</v>
      </c>
      <c r="E13" s="37" t="s">
        <v>37</v>
      </c>
      <c r="F13" s="1" t="s">
        <v>38</v>
      </c>
      <c r="G13" s="1" t="s">
        <v>45</v>
      </c>
      <c r="H13" s="1" t="s">
        <v>72</v>
      </c>
      <c r="I13" s="1" t="s">
        <v>47</v>
      </c>
      <c r="J13" s="78">
        <v>1988</v>
      </c>
      <c r="K13" s="78" t="s">
        <v>48</v>
      </c>
      <c r="L13" s="78">
        <v>10</v>
      </c>
      <c r="M13" s="42" t="s">
        <v>31</v>
      </c>
      <c r="N13" s="97">
        <v>4502410</v>
      </c>
      <c r="O13" s="127"/>
      <c r="P13" s="122"/>
      <c r="Q13" s="123"/>
      <c r="R13" s="123"/>
      <c r="S13" s="123"/>
      <c r="T13" s="128"/>
      <c r="U13" s="125"/>
      <c r="V13" s="128">
        <f t="shared" si="5"/>
      </c>
      <c r="W13" s="123">
        <f t="shared" si="6"/>
        <v>0</v>
      </c>
      <c r="X13" s="129" t="str">
        <f t="shared" si="7"/>
        <v>не фин.</v>
      </c>
      <c r="Y13" s="153">
        <f t="shared" si="8"/>
      </c>
      <c r="Z13" s="147"/>
      <c r="AA13" s="142"/>
      <c r="AB13" s="143"/>
      <c r="AC13" s="143"/>
      <c r="AD13" s="143"/>
      <c r="AE13" s="148"/>
      <c r="AF13" s="145"/>
      <c r="AG13" s="148">
        <f t="shared" si="9"/>
      </c>
      <c r="AH13" s="143">
        <f t="shared" si="10"/>
        <v>0</v>
      </c>
      <c r="AI13" s="149" t="str">
        <f t="shared" si="11"/>
        <v>не фин.</v>
      </c>
      <c r="AJ13" s="160">
        <f t="shared" si="12"/>
      </c>
      <c r="AK13" s="64">
        <f t="shared" si="13"/>
      </c>
      <c r="AL13" s="77" t="str">
        <f t="shared" si="14"/>
        <v>не фин.</v>
      </c>
      <c r="AM13" s="71">
        <f t="shared" si="15"/>
        <v>4</v>
      </c>
      <c r="AN13" s="75">
        <f t="shared" si="16"/>
        <v>0</v>
      </c>
      <c r="AO13" s="74"/>
      <c r="AP13" s="36">
        <f t="shared" si="0"/>
      </c>
      <c r="AQ13" s="86"/>
      <c r="AR13" s="103">
        <f t="shared" si="18"/>
        <v>0</v>
      </c>
      <c r="AS13" s="172" t="str">
        <f t="shared" si="19"/>
        <v>не фин.</v>
      </c>
      <c r="AT13" s="166">
        <f t="shared" si="17"/>
        <v>0</v>
      </c>
      <c r="AU13" s="169"/>
      <c r="AV13" s="92">
        <f t="shared" si="20"/>
        <v>0</v>
      </c>
      <c r="AW13" s="96"/>
      <c r="AX13" s="104">
        <f t="shared" si="21"/>
      </c>
      <c r="AY13" s="83">
        <f t="shared" si="4"/>
      </c>
      <c r="AZ13" s="9"/>
      <c r="BA13" s="10"/>
    </row>
    <row r="14" spans="1:53" s="8" customFormat="1" ht="14.25">
      <c r="A14" s="39">
        <v>9</v>
      </c>
      <c r="B14" s="39" t="s">
        <v>36</v>
      </c>
      <c r="C14" s="37"/>
      <c r="D14" s="41">
        <v>105</v>
      </c>
      <c r="E14" s="37" t="s">
        <v>37</v>
      </c>
      <c r="F14" s="1" t="s">
        <v>38</v>
      </c>
      <c r="G14" s="1" t="s">
        <v>45</v>
      </c>
      <c r="H14" s="1" t="s">
        <v>76</v>
      </c>
      <c r="I14" s="1" t="s">
        <v>53</v>
      </c>
      <c r="J14" s="78">
        <v>1985</v>
      </c>
      <c r="K14" s="78" t="s">
        <v>48</v>
      </c>
      <c r="L14" s="78">
        <v>10</v>
      </c>
      <c r="M14" s="42" t="s">
        <v>31</v>
      </c>
      <c r="N14" s="97">
        <v>4502414</v>
      </c>
      <c r="O14" s="127"/>
      <c r="P14" s="122"/>
      <c r="Q14" s="123"/>
      <c r="R14" s="123"/>
      <c r="S14" s="123"/>
      <c r="T14" s="128"/>
      <c r="U14" s="125"/>
      <c r="V14" s="128">
        <f t="shared" si="5"/>
      </c>
      <c r="W14" s="123">
        <f t="shared" si="6"/>
        <v>0</v>
      </c>
      <c r="X14" s="129" t="str">
        <f t="shared" si="7"/>
        <v>не фин.</v>
      </c>
      <c r="Y14" s="153">
        <f t="shared" si="8"/>
      </c>
      <c r="Z14" s="147"/>
      <c r="AA14" s="142"/>
      <c r="AB14" s="143"/>
      <c r="AC14" s="143"/>
      <c r="AD14" s="143"/>
      <c r="AE14" s="148"/>
      <c r="AF14" s="145"/>
      <c r="AG14" s="148">
        <f t="shared" si="9"/>
      </c>
      <c r="AH14" s="143">
        <f t="shared" si="10"/>
        <v>0</v>
      </c>
      <c r="AI14" s="149" t="str">
        <f t="shared" si="11"/>
        <v>не фин.</v>
      </c>
      <c r="AJ14" s="160">
        <f t="shared" si="12"/>
      </c>
      <c r="AK14" s="64">
        <f t="shared" si="13"/>
      </c>
      <c r="AL14" s="77" t="str">
        <f t="shared" si="14"/>
        <v>не фин.</v>
      </c>
      <c r="AM14" s="71">
        <f t="shared" si="15"/>
        <v>4</v>
      </c>
      <c r="AN14" s="75">
        <f t="shared" si="16"/>
        <v>0</v>
      </c>
      <c r="AO14" s="74"/>
      <c r="AP14" s="36">
        <f t="shared" si="0"/>
      </c>
      <c r="AQ14" s="86"/>
      <c r="AR14" s="103">
        <f t="shared" si="18"/>
        <v>0</v>
      </c>
      <c r="AS14" s="172" t="str">
        <f t="shared" si="19"/>
        <v>не фин.</v>
      </c>
      <c r="AT14" s="166">
        <f t="shared" si="17"/>
        <v>0</v>
      </c>
      <c r="AU14" s="169"/>
      <c r="AV14" s="92">
        <f t="shared" si="20"/>
        <v>0</v>
      </c>
      <c r="AW14" s="96"/>
      <c r="AX14" s="104">
        <f t="shared" si="21"/>
      </c>
      <c r="AY14" s="83">
        <f t="shared" si="4"/>
      </c>
      <c r="AZ14" s="9"/>
      <c r="BA14" s="10"/>
    </row>
    <row r="15" spans="1:53" s="8" customFormat="1" ht="14.25">
      <c r="A15" s="39">
        <v>10</v>
      </c>
      <c r="B15" s="39" t="s">
        <v>36</v>
      </c>
      <c r="C15" s="37"/>
      <c r="D15" s="41">
        <v>105</v>
      </c>
      <c r="E15" s="37" t="s">
        <v>37</v>
      </c>
      <c r="F15" s="1" t="s">
        <v>38</v>
      </c>
      <c r="G15" s="1" t="s">
        <v>45</v>
      </c>
      <c r="H15" s="1" t="s">
        <v>81</v>
      </c>
      <c r="I15" s="1" t="s">
        <v>50</v>
      </c>
      <c r="J15" s="78">
        <v>1986</v>
      </c>
      <c r="K15" s="78" t="s">
        <v>48</v>
      </c>
      <c r="L15" s="78">
        <v>10</v>
      </c>
      <c r="M15" s="42" t="s">
        <v>31</v>
      </c>
      <c r="N15" s="97">
        <v>4502412</v>
      </c>
      <c r="O15" s="127"/>
      <c r="P15" s="122"/>
      <c r="Q15" s="123"/>
      <c r="R15" s="123"/>
      <c r="S15" s="123"/>
      <c r="T15" s="128"/>
      <c r="U15" s="125"/>
      <c r="V15" s="128">
        <f t="shared" si="5"/>
      </c>
      <c r="W15" s="123">
        <f t="shared" si="6"/>
        <v>0</v>
      </c>
      <c r="X15" s="129" t="str">
        <f t="shared" si="7"/>
        <v>не фин.</v>
      </c>
      <c r="Y15" s="153">
        <f t="shared" si="8"/>
      </c>
      <c r="Z15" s="147"/>
      <c r="AA15" s="142"/>
      <c r="AB15" s="143"/>
      <c r="AC15" s="143"/>
      <c r="AD15" s="143"/>
      <c r="AE15" s="148"/>
      <c r="AF15" s="145"/>
      <c r="AG15" s="148">
        <f t="shared" si="9"/>
      </c>
      <c r="AH15" s="143">
        <f t="shared" si="10"/>
        <v>0</v>
      </c>
      <c r="AI15" s="149" t="str">
        <f t="shared" si="11"/>
        <v>не фин.</v>
      </c>
      <c r="AJ15" s="160">
        <f t="shared" si="12"/>
      </c>
      <c r="AK15" s="64">
        <f t="shared" si="13"/>
      </c>
      <c r="AL15" s="77" t="str">
        <f t="shared" si="14"/>
        <v>не фин.</v>
      </c>
      <c r="AM15" s="71">
        <f t="shared" si="15"/>
        <v>4</v>
      </c>
      <c r="AN15" s="75">
        <f t="shared" si="16"/>
        <v>0</v>
      </c>
      <c r="AO15" s="74"/>
      <c r="AP15" s="36">
        <f t="shared" si="0"/>
      </c>
      <c r="AQ15" s="86"/>
      <c r="AR15" s="103">
        <f t="shared" si="18"/>
        <v>0</v>
      </c>
      <c r="AS15" s="172" t="str">
        <f t="shared" si="19"/>
        <v>не фин.</v>
      </c>
      <c r="AT15" s="166">
        <f t="shared" si="17"/>
        <v>0</v>
      </c>
      <c r="AU15" s="169"/>
      <c r="AV15" s="92">
        <f t="shared" si="20"/>
        <v>0</v>
      </c>
      <c r="AW15" s="96"/>
      <c r="AX15" s="104">
        <f t="shared" si="21"/>
      </c>
      <c r="AY15" s="83">
        <f t="shared" si="4"/>
      </c>
      <c r="AZ15" s="9"/>
      <c r="BA15" s="10"/>
    </row>
    <row r="16" spans="1:53" s="8" customFormat="1" ht="14.25">
      <c r="A16" s="39">
        <v>11</v>
      </c>
      <c r="B16" s="39" t="s">
        <v>36</v>
      </c>
      <c r="C16" s="37"/>
      <c r="D16" s="41">
        <v>105</v>
      </c>
      <c r="E16" s="37" t="s">
        <v>37</v>
      </c>
      <c r="F16" s="1" t="s">
        <v>38</v>
      </c>
      <c r="G16" s="1" t="s">
        <v>45</v>
      </c>
      <c r="H16" s="1" t="s">
        <v>86</v>
      </c>
      <c r="I16" s="1" t="s">
        <v>87</v>
      </c>
      <c r="J16" s="78">
        <v>1984</v>
      </c>
      <c r="K16" s="78" t="s">
        <v>48</v>
      </c>
      <c r="L16" s="78">
        <v>10</v>
      </c>
      <c r="M16" s="42" t="s">
        <v>31</v>
      </c>
      <c r="N16" s="97">
        <v>4502413</v>
      </c>
      <c r="O16" s="127"/>
      <c r="P16" s="122"/>
      <c r="Q16" s="123"/>
      <c r="R16" s="123"/>
      <c r="S16" s="123"/>
      <c r="T16" s="128"/>
      <c r="U16" s="125"/>
      <c r="V16" s="128">
        <f t="shared" si="5"/>
      </c>
      <c r="W16" s="123">
        <f t="shared" si="6"/>
        <v>0</v>
      </c>
      <c r="X16" s="129" t="str">
        <f t="shared" si="7"/>
        <v>не фин.</v>
      </c>
      <c r="Y16" s="153">
        <f t="shared" si="8"/>
      </c>
      <c r="Z16" s="147"/>
      <c r="AA16" s="142"/>
      <c r="AB16" s="143"/>
      <c r="AC16" s="143"/>
      <c r="AD16" s="143"/>
      <c r="AE16" s="148"/>
      <c r="AF16" s="145"/>
      <c r="AG16" s="148">
        <f t="shared" si="9"/>
      </c>
      <c r="AH16" s="143">
        <f t="shared" si="10"/>
        <v>0</v>
      </c>
      <c r="AI16" s="149" t="str">
        <f t="shared" si="11"/>
        <v>не фин.</v>
      </c>
      <c r="AJ16" s="160">
        <f t="shared" si="12"/>
      </c>
      <c r="AK16" s="64">
        <f t="shared" si="13"/>
      </c>
      <c r="AL16" s="77" t="str">
        <f t="shared" si="14"/>
        <v>не фин.</v>
      </c>
      <c r="AM16" s="71">
        <f t="shared" si="15"/>
        <v>4</v>
      </c>
      <c r="AN16" s="75">
        <f t="shared" si="16"/>
        <v>0</v>
      </c>
      <c r="AO16" s="74"/>
      <c r="AP16" s="36">
        <f t="shared" si="0"/>
      </c>
      <c r="AQ16" s="86"/>
      <c r="AR16" s="103">
        <f t="shared" si="18"/>
        <v>0</v>
      </c>
      <c r="AS16" s="172" t="str">
        <f t="shared" si="19"/>
        <v>не фин.</v>
      </c>
      <c r="AT16" s="166">
        <f t="shared" si="17"/>
        <v>0</v>
      </c>
      <c r="AU16" s="169"/>
      <c r="AV16" s="92">
        <f t="shared" si="20"/>
        <v>0</v>
      </c>
      <c r="AW16" s="96"/>
      <c r="AX16" s="104">
        <f t="shared" si="21"/>
      </c>
      <c r="AY16" s="83">
        <f t="shared" si="4"/>
      </c>
      <c r="AZ16" s="9"/>
      <c r="BA16" s="10"/>
    </row>
    <row r="17" spans="1:53" s="8" customFormat="1" ht="14.25">
      <c r="A17" s="39">
        <v>12</v>
      </c>
      <c r="B17" s="39" t="s">
        <v>36</v>
      </c>
      <c r="C17" s="37"/>
      <c r="D17" s="41">
        <v>105</v>
      </c>
      <c r="E17" s="37" t="s">
        <v>37</v>
      </c>
      <c r="F17" s="1" t="s">
        <v>38</v>
      </c>
      <c r="G17" s="1" t="s">
        <v>45</v>
      </c>
      <c r="H17" s="1" t="s">
        <v>91</v>
      </c>
      <c r="I17" s="1" t="s">
        <v>92</v>
      </c>
      <c r="J17" s="78">
        <v>1987</v>
      </c>
      <c r="K17" s="78" t="s">
        <v>48</v>
      </c>
      <c r="L17" s="78">
        <v>10</v>
      </c>
      <c r="M17" s="42" t="s">
        <v>35</v>
      </c>
      <c r="N17" s="97">
        <v>4502415</v>
      </c>
      <c r="O17" s="127"/>
      <c r="P17" s="122"/>
      <c r="Q17" s="123"/>
      <c r="R17" s="123"/>
      <c r="S17" s="123"/>
      <c r="T17" s="128"/>
      <c r="U17" s="125"/>
      <c r="V17" s="128">
        <f t="shared" si="5"/>
      </c>
      <c r="W17" s="123">
        <f t="shared" si="6"/>
        <v>0</v>
      </c>
      <c r="X17" s="129" t="str">
        <f t="shared" si="7"/>
        <v>не фин.</v>
      </c>
      <c r="Y17" s="153">
        <f t="shared" si="8"/>
      </c>
      <c r="Z17" s="147"/>
      <c r="AA17" s="142"/>
      <c r="AB17" s="143"/>
      <c r="AC17" s="143"/>
      <c r="AD17" s="143"/>
      <c r="AE17" s="148"/>
      <c r="AF17" s="145"/>
      <c r="AG17" s="148">
        <f t="shared" si="9"/>
      </c>
      <c r="AH17" s="143">
        <f t="shared" si="10"/>
        <v>0</v>
      </c>
      <c r="AI17" s="149" t="str">
        <f t="shared" si="11"/>
        <v>не фин.</v>
      </c>
      <c r="AJ17" s="160">
        <f t="shared" si="12"/>
      </c>
      <c r="AK17" s="64">
        <f t="shared" si="13"/>
      </c>
      <c r="AL17" s="77" t="str">
        <f t="shared" si="14"/>
        <v>не фин.</v>
      </c>
      <c r="AM17" s="71">
        <f t="shared" si="15"/>
        <v>4</v>
      </c>
      <c r="AN17" s="75">
        <f t="shared" si="16"/>
        <v>0</v>
      </c>
      <c r="AO17" s="74"/>
      <c r="AP17" s="36">
        <f t="shared" si="0"/>
      </c>
      <c r="AQ17" s="86"/>
      <c r="AR17" s="105">
        <f t="shared" si="18"/>
        <v>0</v>
      </c>
      <c r="AS17" s="173" t="str">
        <f t="shared" si="19"/>
        <v>не фин.</v>
      </c>
      <c r="AT17" s="167">
        <f t="shared" si="17"/>
        <v>0</v>
      </c>
      <c r="AU17" s="170"/>
      <c r="AV17" s="93">
        <f t="shared" si="20"/>
        <v>0</v>
      </c>
      <c r="AW17" s="94"/>
      <c r="AX17" s="106">
        <f t="shared" si="21"/>
      </c>
      <c r="AY17" s="83">
        <f t="shared" si="4"/>
      </c>
      <c r="AZ17" s="9"/>
      <c r="BA17" s="10"/>
    </row>
    <row r="18" spans="1:53" s="8" customFormat="1" ht="14.25">
      <c r="A18" s="39">
        <v>13</v>
      </c>
      <c r="B18" s="39" t="s">
        <v>36</v>
      </c>
      <c r="C18" s="37"/>
      <c r="D18" s="41">
        <v>103</v>
      </c>
      <c r="E18" s="37" t="s">
        <v>59</v>
      </c>
      <c r="F18" s="1" t="s">
        <v>38</v>
      </c>
      <c r="G18" s="1" t="s">
        <v>60</v>
      </c>
      <c r="H18" s="1" t="s">
        <v>61</v>
      </c>
      <c r="I18" s="1" t="s">
        <v>62</v>
      </c>
      <c r="J18" s="78">
        <v>1983</v>
      </c>
      <c r="K18" s="78" t="s">
        <v>30</v>
      </c>
      <c r="L18" s="78">
        <v>30</v>
      </c>
      <c r="M18" s="42" t="s">
        <v>31</v>
      </c>
      <c r="N18" s="97">
        <v>4502418</v>
      </c>
      <c r="O18" s="127"/>
      <c r="P18" s="122"/>
      <c r="Q18" s="123"/>
      <c r="R18" s="123"/>
      <c r="S18" s="123"/>
      <c r="T18" s="128"/>
      <c r="U18" s="125"/>
      <c r="V18" s="128">
        <f t="shared" si="5"/>
      </c>
      <c r="W18" s="123">
        <f t="shared" si="6"/>
        <v>0</v>
      </c>
      <c r="X18" s="129" t="str">
        <f t="shared" si="7"/>
        <v>не фин.</v>
      </c>
      <c r="Y18" s="153">
        <f t="shared" si="8"/>
      </c>
      <c r="Z18" s="147"/>
      <c r="AA18" s="142"/>
      <c r="AB18" s="143"/>
      <c r="AC18" s="143"/>
      <c r="AD18" s="143"/>
      <c r="AE18" s="148"/>
      <c r="AF18" s="145"/>
      <c r="AG18" s="148">
        <f t="shared" si="9"/>
      </c>
      <c r="AH18" s="143">
        <f t="shared" si="10"/>
        <v>0</v>
      </c>
      <c r="AI18" s="149" t="str">
        <f t="shared" si="11"/>
        <v>не фин.</v>
      </c>
      <c r="AJ18" s="160">
        <f t="shared" si="12"/>
      </c>
      <c r="AK18" s="64">
        <f t="shared" si="13"/>
      </c>
      <c r="AL18" s="77" t="str">
        <f t="shared" si="14"/>
        <v>не фин.</v>
      </c>
      <c r="AM18" s="71">
        <f t="shared" si="15"/>
        <v>4</v>
      </c>
      <c r="AN18" s="75">
        <f t="shared" si="16"/>
        <v>0</v>
      </c>
      <c r="AO18" s="74"/>
      <c r="AP18" s="36">
        <f t="shared" si="0"/>
      </c>
      <c r="AQ18" s="86"/>
      <c r="AR18" s="101">
        <f aca="true" t="shared" si="22" ref="AR18:AR23">SUM($AK$18:$AK$23)</f>
        <v>0</v>
      </c>
      <c r="AS18" s="171" t="str">
        <f aca="true" t="shared" si="23" ref="AS18:AS23">IF(COUNTIF($AL$18:$AL$23,"прев. КВ")&gt;0,"прев. КВ",IF(AV18&gt;0,"сн с этапов",IF(COUNTIF($AL$18:$AL$23,"не фин.")&gt;0,"не фин.",AR18)))</f>
        <v>не фин.</v>
      </c>
      <c r="AT18" s="165">
        <f t="shared" si="17"/>
        <v>0</v>
      </c>
      <c r="AU18" s="168"/>
      <c r="AV18" s="91">
        <f aca="true" t="shared" si="24" ref="AV18:AV23">SUM($AN$18:$AN$23)</f>
        <v>0</v>
      </c>
      <c r="AW18" s="95"/>
      <c r="AX18" s="102">
        <f t="shared" si="21"/>
      </c>
      <c r="AY18" s="83">
        <f t="shared" si="4"/>
      </c>
      <c r="AZ18" s="9"/>
      <c r="BA18" s="10"/>
    </row>
    <row r="19" spans="1:53" s="8" customFormat="1" ht="14.25">
      <c r="A19" s="39">
        <v>14</v>
      </c>
      <c r="B19" s="39" t="s">
        <v>36</v>
      </c>
      <c r="C19" s="37"/>
      <c r="D19" s="41">
        <v>103</v>
      </c>
      <c r="E19" s="37" t="s">
        <v>59</v>
      </c>
      <c r="F19" s="1" t="s">
        <v>38</v>
      </c>
      <c r="G19" s="1" t="s">
        <v>60</v>
      </c>
      <c r="H19" s="1" t="s">
        <v>69</v>
      </c>
      <c r="I19" s="1" t="s">
        <v>70</v>
      </c>
      <c r="J19" s="78">
        <v>1986</v>
      </c>
      <c r="K19" s="78" t="s">
        <v>30</v>
      </c>
      <c r="L19" s="78">
        <v>30</v>
      </c>
      <c r="M19" s="42" t="s">
        <v>31</v>
      </c>
      <c r="N19" s="97">
        <v>4502424</v>
      </c>
      <c r="O19" s="127"/>
      <c r="P19" s="122"/>
      <c r="Q19" s="123"/>
      <c r="R19" s="123"/>
      <c r="S19" s="123"/>
      <c r="T19" s="128"/>
      <c r="U19" s="125"/>
      <c r="V19" s="128">
        <f t="shared" si="5"/>
      </c>
      <c r="W19" s="123">
        <f t="shared" si="6"/>
        <v>0</v>
      </c>
      <c r="X19" s="129" t="str">
        <f t="shared" si="7"/>
        <v>не фин.</v>
      </c>
      <c r="Y19" s="153">
        <f t="shared" si="8"/>
      </c>
      <c r="Z19" s="147"/>
      <c r="AA19" s="142"/>
      <c r="AB19" s="143"/>
      <c r="AC19" s="143"/>
      <c r="AD19" s="143"/>
      <c r="AE19" s="148"/>
      <c r="AF19" s="145"/>
      <c r="AG19" s="148">
        <f t="shared" si="9"/>
      </c>
      <c r="AH19" s="143">
        <f t="shared" si="10"/>
        <v>0</v>
      </c>
      <c r="AI19" s="149" t="str">
        <f t="shared" si="11"/>
        <v>не фин.</v>
      </c>
      <c r="AJ19" s="160">
        <f t="shared" si="12"/>
      </c>
      <c r="AK19" s="64">
        <f t="shared" si="13"/>
      </c>
      <c r="AL19" s="77" t="str">
        <f t="shared" si="14"/>
        <v>не фин.</v>
      </c>
      <c r="AM19" s="71">
        <f t="shared" si="15"/>
        <v>4</v>
      </c>
      <c r="AN19" s="75">
        <f t="shared" si="16"/>
        <v>0</v>
      </c>
      <c r="AO19" s="74"/>
      <c r="AP19" s="36">
        <f t="shared" si="0"/>
      </c>
      <c r="AQ19" s="86"/>
      <c r="AR19" s="103">
        <f t="shared" si="22"/>
        <v>0</v>
      </c>
      <c r="AS19" s="172" t="str">
        <f t="shared" si="23"/>
        <v>не фин.</v>
      </c>
      <c r="AT19" s="166">
        <f t="shared" si="17"/>
        <v>0</v>
      </c>
      <c r="AU19" s="169"/>
      <c r="AV19" s="92">
        <f t="shared" si="24"/>
        <v>0</v>
      </c>
      <c r="AW19" s="96"/>
      <c r="AX19" s="104">
        <f t="shared" si="21"/>
      </c>
      <c r="AY19" s="83">
        <f t="shared" si="4"/>
      </c>
      <c r="AZ19" s="9"/>
      <c r="BA19" s="10"/>
    </row>
    <row r="20" spans="1:53" s="8" customFormat="1" ht="14.25">
      <c r="A20" s="39">
        <v>15</v>
      </c>
      <c r="B20" s="39" t="s">
        <v>36</v>
      </c>
      <c r="C20" s="37"/>
      <c r="D20" s="41">
        <v>103</v>
      </c>
      <c r="E20" s="37" t="s">
        <v>59</v>
      </c>
      <c r="F20" s="1" t="s">
        <v>38</v>
      </c>
      <c r="G20" s="1" t="s">
        <v>60</v>
      </c>
      <c r="H20" s="1" t="s">
        <v>73</v>
      </c>
      <c r="I20" s="1" t="s">
        <v>74</v>
      </c>
      <c r="J20" s="78">
        <v>1986</v>
      </c>
      <c r="K20" s="78" t="s">
        <v>48</v>
      </c>
      <c r="L20" s="78">
        <v>10</v>
      </c>
      <c r="M20" s="42" t="s">
        <v>31</v>
      </c>
      <c r="N20" s="97">
        <v>4502423</v>
      </c>
      <c r="O20" s="127"/>
      <c r="P20" s="122"/>
      <c r="Q20" s="123"/>
      <c r="R20" s="123"/>
      <c r="S20" s="123"/>
      <c r="T20" s="128"/>
      <c r="U20" s="125"/>
      <c r="V20" s="128">
        <f t="shared" si="5"/>
      </c>
      <c r="W20" s="123">
        <f t="shared" si="6"/>
        <v>0</v>
      </c>
      <c r="X20" s="129" t="str">
        <f t="shared" si="7"/>
        <v>не фин.</v>
      </c>
      <c r="Y20" s="153">
        <f t="shared" si="8"/>
      </c>
      <c r="Z20" s="147"/>
      <c r="AA20" s="142"/>
      <c r="AB20" s="143"/>
      <c r="AC20" s="143"/>
      <c r="AD20" s="143"/>
      <c r="AE20" s="148"/>
      <c r="AF20" s="145"/>
      <c r="AG20" s="148">
        <f t="shared" si="9"/>
      </c>
      <c r="AH20" s="143">
        <f t="shared" si="10"/>
        <v>0</v>
      </c>
      <c r="AI20" s="149" t="str">
        <f t="shared" si="11"/>
        <v>не фин.</v>
      </c>
      <c r="AJ20" s="160">
        <f t="shared" si="12"/>
      </c>
      <c r="AK20" s="64">
        <f t="shared" si="13"/>
      </c>
      <c r="AL20" s="77" t="str">
        <f t="shared" si="14"/>
        <v>не фин.</v>
      </c>
      <c r="AM20" s="71">
        <f t="shared" si="15"/>
        <v>4</v>
      </c>
      <c r="AN20" s="75">
        <f t="shared" si="16"/>
        <v>0</v>
      </c>
      <c r="AO20" s="74"/>
      <c r="AP20" s="36">
        <f t="shared" si="0"/>
      </c>
      <c r="AQ20" s="86"/>
      <c r="AR20" s="103">
        <f t="shared" si="22"/>
        <v>0</v>
      </c>
      <c r="AS20" s="172" t="str">
        <f t="shared" si="23"/>
        <v>не фин.</v>
      </c>
      <c r="AT20" s="166">
        <f t="shared" si="17"/>
        <v>0</v>
      </c>
      <c r="AU20" s="169"/>
      <c r="AV20" s="92">
        <f t="shared" si="24"/>
        <v>0</v>
      </c>
      <c r="AW20" s="96"/>
      <c r="AX20" s="104">
        <f t="shared" si="21"/>
      </c>
      <c r="AY20" s="83">
        <f t="shared" si="4"/>
      </c>
      <c r="AZ20" s="9"/>
      <c r="BA20" s="10"/>
    </row>
    <row r="21" spans="1:53" s="8" customFormat="1" ht="14.25">
      <c r="A21" s="39">
        <v>16</v>
      </c>
      <c r="B21" s="39" t="s">
        <v>36</v>
      </c>
      <c r="C21" s="37"/>
      <c r="D21" s="41">
        <v>103</v>
      </c>
      <c r="E21" s="37" t="s">
        <v>59</v>
      </c>
      <c r="F21" s="1" t="s">
        <v>38</v>
      </c>
      <c r="G21" s="1" t="s">
        <v>60</v>
      </c>
      <c r="H21" s="1" t="s">
        <v>78</v>
      </c>
      <c r="I21" s="1" t="s">
        <v>79</v>
      </c>
      <c r="J21" s="78">
        <v>1985</v>
      </c>
      <c r="K21" s="78" t="s">
        <v>34</v>
      </c>
      <c r="L21" s="78">
        <v>100</v>
      </c>
      <c r="M21" s="42" t="s">
        <v>35</v>
      </c>
      <c r="N21" s="97">
        <v>4502421</v>
      </c>
      <c r="O21" s="127"/>
      <c r="P21" s="122"/>
      <c r="Q21" s="123"/>
      <c r="R21" s="123"/>
      <c r="S21" s="123"/>
      <c r="T21" s="128"/>
      <c r="U21" s="125"/>
      <c r="V21" s="128">
        <f t="shared" si="5"/>
      </c>
      <c r="W21" s="123">
        <f t="shared" si="6"/>
        <v>0</v>
      </c>
      <c r="X21" s="129" t="str">
        <f t="shared" si="7"/>
        <v>не фин.</v>
      </c>
      <c r="Y21" s="153">
        <f t="shared" si="8"/>
      </c>
      <c r="Z21" s="147"/>
      <c r="AA21" s="142"/>
      <c r="AB21" s="143"/>
      <c r="AC21" s="143"/>
      <c r="AD21" s="143"/>
      <c r="AE21" s="148"/>
      <c r="AF21" s="145"/>
      <c r="AG21" s="148">
        <f t="shared" si="9"/>
      </c>
      <c r="AH21" s="143">
        <f t="shared" si="10"/>
        <v>0</v>
      </c>
      <c r="AI21" s="149" t="str">
        <f t="shared" si="11"/>
        <v>не фин.</v>
      </c>
      <c r="AJ21" s="160">
        <f t="shared" si="12"/>
      </c>
      <c r="AK21" s="64">
        <f t="shared" si="13"/>
      </c>
      <c r="AL21" s="77" t="str">
        <f t="shared" si="14"/>
        <v>не фин.</v>
      </c>
      <c r="AM21" s="71">
        <f t="shared" si="15"/>
        <v>4</v>
      </c>
      <c r="AN21" s="75">
        <f t="shared" si="16"/>
        <v>0</v>
      </c>
      <c r="AO21" s="74"/>
      <c r="AP21" s="36">
        <f t="shared" si="0"/>
      </c>
      <c r="AQ21" s="86"/>
      <c r="AR21" s="103">
        <f t="shared" si="22"/>
        <v>0</v>
      </c>
      <c r="AS21" s="172" t="str">
        <f t="shared" si="23"/>
        <v>не фин.</v>
      </c>
      <c r="AT21" s="166">
        <f t="shared" si="17"/>
        <v>0</v>
      </c>
      <c r="AU21" s="169"/>
      <c r="AV21" s="92">
        <f t="shared" si="24"/>
        <v>0</v>
      </c>
      <c r="AW21" s="96"/>
      <c r="AX21" s="104">
        <f t="shared" si="21"/>
      </c>
      <c r="AY21" s="83">
        <f t="shared" si="4"/>
      </c>
      <c r="AZ21" s="9"/>
      <c r="BA21" s="10"/>
    </row>
    <row r="22" spans="1:53" s="8" customFormat="1" ht="14.25">
      <c r="A22" s="39">
        <v>17</v>
      </c>
      <c r="B22" s="39" t="s">
        <v>36</v>
      </c>
      <c r="C22" s="37"/>
      <c r="D22" s="41">
        <v>103</v>
      </c>
      <c r="E22" s="37" t="s">
        <v>59</v>
      </c>
      <c r="F22" s="1" t="s">
        <v>38</v>
      </c>
      <c r="G22" s="1" t="s">
        <v>60</v>
      </c>
      <c r="H22" s="1" t="s">
        <v>83</v>
      </c>
      <c r="I22" s="1" t="s">
        <v>84</v>
      </c>
      <c r="J22" s="78">
        <v>1986</v>
      </c>
      <c r="K22" s="78" t="s">
        <v>48</v>
      </c>
      <c r="L22" s="78">
        <v>10</v>
      </c>
      <c r="M22" s="42" t="s">
        <v>31</v>
      </c>
      <c r="N22" s="97">
        <v>4502420</v>
      </c>
      <c r="O22" s="127"/>
      <c r="P22" s="122"/>
      <c r="Q22" s="123"/>
      <c r="R22" s="123"/>
      <c r="S22" s="123"/>
      <c r="T22" s="128"/>
      <c r="U22" s="125"/>
      <c r="V22" s="128">
        <f t="shared" si="5"/>
      </c>
      <c r="W22" s="123">
        <f t="shared" si="6"/>
        <v>0</v>
      </c>
      <c r="X22" s="129" t="str">
        <f t="shared" si="7"/>
        <v>не фин.</v>
      </c>
      <c r="Y22" s="153">
        <f t="shared" si="8"/>
      </c>
      <c r="Z22" s="147"/>
      <c r="AA22" s="142"/>
      <c r="AB22" s="143"/>
      <c r="AC22" s="143"/>
      <c r="AD22" s="143"/>
      <c r="AE22" s="148"/>
      <c r="AF22" s="145"/>
      <c r="AG22" s="148">
        <f t="shared" si="9"/>
      </c>
      <c r="AH22" s="143">
        <f t="shared" si="10"/>
        <v>0</v>
      </c>
      <c r="AI22" s="149" t="str">
        <f t="shared" si="11"/>
        <v>не фин.</v>
      </c>
      <c r="AJ22" s="160">
        <f t="shared" si="12"/>
      </c>
      <c r="AK22" s="64">
        <f t="shared" si="13"/>
      </c>
      <c r="AL22" s="77" t="str">
        <f t="shared" si="14"/>
        <v>не фин.</v>
      </c>
      <c r="AM22" s="71">
        <f t="shared" si="15"/>
        <v>4</v>
      </c>
      <c r="AN22" s="75">
        <f t="shared" si="16"/>
        <v>0</v>
      </c>
      <c r="AO22" s="74"/>
      <c r="AP22" s="36">
        <f t="shared" si="0"/>
      </c>
      <c r="AQ22" s="86"/>
      <c r="AR22" s="103">
        <f t="shared" si="22"/>
        <v>0</v>
      </c>
      <c r="AS22" s="172" t="str">
        <f t="shared" si="23"/>
        <v>не фин.</v>
      </c>
      <c r="AT22" s="166">
        <f t="shared" si="17"/>
        <v>0</v>
      </c>
      <c r="AU22" s="169"/>
      <c r="AV22" s="92">
        <f t="shared" si="24"/>
        <v>0</v>
      </c>
      <c r="AW22" s="96"/>
      <c r="AX22" s="104">
        <f t="shared" si="21"/>
      </c>
      <c r="AY22" s="83">
        <f t="shared" si="4"/>
      </c>
      <c r="AZ22" s="9"/>
      <c r="BA22" s="10"/>
    </row>
    <row r="23" spans="1:53" s="8" customFormat="1" ht="14.25">
      <c r="A23" s="39">
        <v>18</v>
      </c>
      <c r="B23" s="39" t="s">
        <v>36</v>
      </c>
      <c r="C23" s="37"/>
      <c r="D23" s="41">
        <v>103</v>
      </c>
      <c r="E23" s="37" t="s">
        <v>59</v>
      </c>
      <c r="F23" s="1" t="s">
        <v>38</v>
      </c>
      <c r="G23" s="1" t="s">
        <v>60</v>
      </c>
      <c r="H23" s="1" t="s">
        <v>88</v>
      </c>
      <c r="I23" s="1" t="s">
        <v>89</v>
      </c>
      <c r="J23" s="78">
        <v>1985</v>
      </c>
      <c r="K23" s="78" t="s">
        <v>48</v>
      </c>
      <c r="L23" s="78">
        <v>10</v>
      </c>
      <c r="M23" s="42" t="s">
        <v>31</v>
      </c>
      <c r="N23" s="97">
        <v>4502417</v>
      </c>
      <c r="O23" s="127"/>
      <c r="P23" s="122"/>
      <c r="Q23" s="123"/>
      <c r="R23" s="123"/>
      <c r="S23" s="123"/>
      <c r="T23" s="128"/>
      <c r="U23" s="125"/>
      <c r="V23" s="128">
        <f t="shared" si="5"/>
      </c>
      <c r="W23" s="123">
        <f t="shared" si="6"/>
        <v>0</v>
      </c>
      <c r="X23" s="129" t="str">
        <f t="shared" si="7"/>
        <v>не фин.</v>
      </c>
      <c r="Y23" s="153">
        <f t="shared" si="8"/>
      </c>
      <c r="Z23" s="147"/>
      <c r="AA23" s="142"/>
      <c r="AB23" s="143"/>
      <c r="AC23" s="143"/>
      <c r="AD23" s="143"/>
      <c r="AE23" s="148"/>
      <c r="AF23" s="145"/>
      <c r="AG23" s="148">
        <f t="shared" si="9"/>
      </c>
      <c r="AH23" s="143">
        <f t="shared" si="10"/>
        <v>0</v>
      </c>
      <c r="AI23" s="149" t="str">
        <f t="shared" si="11"/>
        <v>не фин.</v>
      </c>
      <c r="AJ23" s="160">
        <f t="shared" si="12"/>
      </c>
      <c r="AK23" s="64">
        <f t="shared" si="13"/>
      </c>
      <c r="AL23" s="77" t="str">
        <f t="shared" si="14"/>
        <v>не фин.</v>
      </c>
      <c r="AM23" s="71">
        <f t="shared" si="15"/>
        <v>4</v>
      </c>
      <c r="AN23" s="75">
        <f t="shared" si="16"/>
        <v>0</v>
      </c>
      <c r="AO23" s="74"/>
      <c r="AP23" s="36">
        <f t="shared" si="0"/>
      </c>
      <c r="AQ23" s="86"/>
      <c r="AR23" s="105">
        <f t="shared" si="22"/>
        <v>0</v>
      </c>
      <c r="AS23" s="173" t="str">
        <f t="shared" si="23"/>
        <v>не фин.</v>
      </c>
      <c r="AT23" s="167">
        <f t="shared" si="17"/>
        <v>0</v>
      </c>
      <c r="AU23" s="170"/>
      <c r="AV23" s="93">
        <f t="shared" si="24"/>
        <v>0</v>
      </c>
      <c r="AW23" s="94"/>
      <c r="AX23" s="106">
        <f t="shared" si="21"/>
      </c>
      <c r="AY23" s="83">
        <f t="shared" si="4"/>
      </c>
      <c r="AZ23" s="9"/>
      <c r="BA23" s="10"/>
    </row>
    <row r="24" spans="1:53" s="8" customFormat="1" ht="14.25">
      <c r="A24" s="39">
        <v>19</v>
      </c>
      <c r="B24" s="39" t="s">
        <v>36</v>
      </c>
      <c r="C24" s="37"/>
      <c r="D24" s="41">
        <v>102</v>
      </c>
      <c r="E24" s="37" t="s">
        <v>63</v>
      </c>
      <c r="F24" s="1" t="s">
        <v>38</v>
      </c>
      <c r="G24" s="1" t="s">
        <v>64</v>
      </c>
      <c r="H24" s="1" t="s">
        <v>39</v>
      </c>
      <c r="I24" s="1" t="s">
        <v>65</v>
      </c>
      <c r="J24" s="78">
        <v>1987</v>
      </c>
      <c r="K24" s="78" t="s">
        <v>48</v>
      </c>
      <c r="L24" s="78">
        <v>10</v>
      </c>
      <c r="M24" s="42" t="s">
        <v>31</v>
      </c>
      <c r="N24" s="97">
        <v>4502427</v>
      </c>
      <c r="O24" s="127"/>
      <c r="P24" s="122"/>
      <c r="Q24" s="123"/>
      <c r="R24" s="123"/>
      <c r="S24" s="123"/>
      <c r="T24" s="128"/>
      <c r="U24" s="125"/>
      <c r="V24" s="128">
        <f t="shared" si="5"/>
      </c>
      <c r="W24" s="123">
        <f t="shared" si="6"/>
        <v>0</v>
      </c>
      <c r="X24" s="129" t="str">
        <f t="shared" si="7"/>
        <v>не фин.</v>
      </c>
      <c r="Y24" s="153">
        <f t="shared" si="8"/>
      </c>
      <c r="Z24" s="147"/>
      <c r="AA24" s="142"/>
      <c r="AB24" s="143"/>
      <c r="AC24" s="143"/>
      <c r="AD24" s="143"/>
      <c r="AE24" s="148"/>
      <c r="AF24" s="145"/>
      <c r="AG24" s="148">
        <f t="shared" si="9"/>
      </c>
      <c r="AH24" s="143">
        <f t="shared" si="10"/>
        <v>0</v>
      </c>
      <c r="AI24" s="149" t="str">
        <f t="shared" si="11"/>
        <v>не фин.</v>
      </c>
      <c r="AJ24" s="160">
        <f t="shared" si="12"/>
      </c>
      <c r="AK24" s="64">
        <f t="shared" si="13"/>
      </c>
      <c r="AL24" s="77" t="str">
        <f t="shared" si="14"/>
        <v>не фин.</v>
      </c>
      <c r="AM24" s="71">
        <f t="shared" si="15"/>
        <v>4</v>
      </c>
      <c r="AN24" s="75">
        <f t="shared" si="16"/>
        <v>0</v>
      </c>
      <c r="AO24" s="74"/>
      <c r="AP24" s="36">
        <f t="shared" si="0"/>
      </c>
      <c r="AQ24" s="86"/>
      <c r="AR24" s="101">
        <f aca="true" t="shared" si="25" ref="AR24:AR29">SUM($AK$24:$AK$29)</f>
        <v>0</v>
      </c>
      <c r="AS24" s="171" t="str">
        <f aca="true" t="shared" si="26" ref="AS24:AS29">IF(COUNTIF($AL$24:$AL$29,"прев. КВ")&gt;0,"прев. КВ",IF(AV24&gt;0,"сн с этапов",IF(COUNTIF($AL$24:$AL$29,"не фин.")&gt;0,"не фин.",AR24)))</f>
        <v>не фин.</v>
      </c>
      <c r="AT24" s="165">
        <f t="shared" si="17"/>
        <v>0</v>
      </c>
      <c r="AU24" s="168"/>
      <c r="AV24" s="91">
        <f aca="true" t="shared" si="27" ref="AV24:AV29">SUM($AN$24:$AN$29)</f>
        <v>0</v>
      </c>
      <c r="AW24" s="95"/>
      <c r="AX24" s="102">
        <f t="shared" si="21"/>
      </c>
      <c r="AY24" s="83">
        <f t="shared" si="4"/>
      </c>
      <c r="AZ24" s="9"/>
      <c r="BA24" s="10"/>
    </row>
    <row r="25" spans="1:53" s="8" customFormat="1" ht="14.25">
      <c r="A25" s="39">
        <v>20</v>
      </c>
      <c r="B25" s="39" t="s">
        <v>36</v>
      </c>
      <c r="C25" s="37"/>
      <c r="D25" s="41">
        <v>102</v>
      </c>
      <c r="E25" s="37" t="s">
        <v>63</v>
      </c>
      <c r="F25" s="1" t="s">
        <v>38</v>
      </c>
      <c r="G25" s="1" t="s">
        <v>64</v>
      </c>
      <c r="H25" s="1" t="s">
        <v>46</v>
      </c>
      <c r="I25" s="1" t="s">
        <v>71</v>
      </c>
      <c r="J25" s="78">
        <v>1961</v>
      </c>
      <c r="K25" s="78" t="s">
        <v>34</v>
      </c>
      <c r="L25" s="78">
        <v>100</v>
      </c>
      <c r="M25" s="42" t="s">
        <v>35</v>
      </c>
      <c r="N25" s="97">
        <v>4502429</v>
      </c>
      <c r="O25" s="127"/>
      <c r="P25" s="122"/>
      <c r="Q25" s="123"/>
      <c r="R25" s="123"/>
      <c r="S25" s="123"/>
      <c r="T25" s="128"/>
      <c r="U25" s="125"/>
      <c r="V25" s="128">
        <f t="shared" si="5"/>
      </c>
      <c r="W25" s="123">
        <f t="shared" si="6"/>
        <v>0</v>
      </c>
      <c r="X25" s="129" t="str">
        <f t="shared" si="7"/>
        <v>не фин.</v>
      </c>
      <c r="Y25" s="153">
        <f t="shared" si="8"/>
      </c>
      <c r="Z25" s="147"/>
      <c r="AA25" s="142"/>
      <c r="AB25" s="143"/>
      <c r="AC25" s="143"/>
      <c r="AD25" s="143"/>
      <c r="AE25" s="148"/>
      <c r="AF25" s="145"/>
      <c r="AG25" s="148">
        <f t="shared" si="9"/>
      </c>
      <c r="AH25" s="143">
        <f t="shared" si="10"/>
        <v>0</v>
      </c>
      <c r="AI25" s="149" t="str">
        <f t="shared" si="11"/>
        <v>не фин.</v>
      </c>
      <c r="AJ25" s="160">
        <f t="shared" si="12"/>
      </c>
      <c r="AK25" s="64">
        <f t="shared" si="13"/>
      </c>
      <c r="AL25" s="77" t="str">
        <f t="shared" si="14"/>
        <v>не фин.</v>
      </c>
      <c r="AM25" s="71">
        <f t="shared" si="15"/>
        <v>4</v>
      </c>
      <c r="AN25" s="75">
        <f t="shared" si="16"/>
        <v>0</v>
      </c>
      <c r="AO25" s="74"/>
      <c r="AP25" s="36">
        <f t="shared" si="0"/>
      </c>
      <c r="AQ25" s="86"/>
      <c r="AR25" s="103">
        <f t="shared" si="25"/>
        <v>0</v>
      </c>
      <c r="AS25" s="172" t="str">
        <f t="shared" si="26"/>
        <v>не фин.</v>
      </c>
      <c r="AT25" s="166">
        <f t="shared" si="17"/>
        <v>0</v>
      </c>
      <c r="AU25" s="169"/>
      <c r="AV25" s="92">
        <f t="shared" si="27"/>
        <v>0</v>
      </c>
      <c r="AW25" s="96"/>
      <c r="AX25" s="104">
        <f t="shared" si="21"/>
      </c>
      <c r="AY25" s="83">
        <f t="shared" si="4"/>
      </c>
      <c r="AZ25" s="9"/>
      <c r="BA25" s="10"/>
    </row>
    <row r="26" spans="1:53" s="8" customFormat="1" ht="14.25">
      <c r="A26" s="39">
        <v>21</v>
      </c>
      <c r="B26" s="39" t="s">
        <v>36</v>
      </c>
      <c r="C26" s="37"/>
      <c r="D26" s="41">
        <v>102</v>
      </c>
      <c r="E26" s="37" t="s">
        <v>63</v>
      </c>
      <c r="F26" s="1" t="s">
        <v>38</v>
      </c>
      <c r="G26" s="1" t="s">
        <v>64</v>
      </c>
      <c r="H26" s="1" t="s">
        <v>51</v>
      </c>
      <c r="I26" s="1" t="s">
        <v>75</v>
      </c>
      <c r="J26" s="78">
        <v>1987</v>
      </c>
      <c r="K26" s="78" t="s">
        <v>30</v>
      </c>
      <c r="L26" s="78">
        <v>30</v>
      </c>
      <c r="M26" s="42" t="s">
        <v>31</v>
      </c>
      <c r="N26" s="97">
        <v>4502425</v>
      </c>
      <c r="O26" s="127"/>
      <c r="P26" s="122"/>
      <c r="Q26" s="123"/>
      <c r="R26" s="123"/>
      <c r="S26" s="123"/>
      <c r="T26" s="128"/>
      <c r="U26" s="125"/>
      <c r="V26" s="128">
        <f t="shared" si="5"/>
      </c>
      <c r="W26" s="123">
        <f t="shared" si="6"/>
        <v>0</v>
      </c>
      <c r="X26" s="129" t="str">
        <f t="shared" si="7"/>
        <v>не фин.</v>
      </c>
      <c r="Y26" s="153">
        <f t="shared" si="8"/>
      </c>
      <c r="Z26" s="147"/>
      <c r="AA26" s="142"/>
      <c r="AB26" s="143"/>
      <c r="AC26" s="143"/>
      <c r="AD26" s="143"/>
      <c r="AE26" s="148"/>
      <c r="AF26" s="145"/>
      <c r="AG26" s="148">
        <f t="shared" si="9"/>
      </c>
      <c r="AH26" s="143">
        <f t="shared" si="10"/>
        <v>0</v>
      </c>
      <c r="AI26" s="149" t="str">
        <f t="shared" si="11"/>
        <v>не фин.</v>
      </c>
      <c r="AJ26" s="160">
        <f t="shared" si="12"/>
      </c>
      <c r="AK26" s="64">
        <f t="shared" si="13"/>
      </c>
      <c r="AL26" s="77" t="str">
        <f t="shared" si="14"/>
        <v>не фин.</v>
      </c>
      <c r="AM26" s="71">
        <f t="shared" si="15"/>
        <v>4</v>
      </c>
      <c r="AN26" s="75">
        <f t="shared" si="16"/>
        <v>0</v>
      </c>
      <c r="AO26" s="74"/>
      <c r="AP26" s="36">
        <f t="shared" si="0"/>
      </c>
      <c r="AQ26" s="86"/>
      <c r="AR26" s="103">
        <f t="shared" si="25"/>
        <v>0</v>
      </c>
      <c r="AS26" s="172" t="str">
        <f t="shared" si="26"/>
        <v>не фин.</v>
      </c>
      <c r="AT26" s="166">
        <f t="shared" si="17"/>
        <v>0</v>
      </c>
      <c r="AU26" s="169"/>
      <c r="AV26" s="92">
        <f t="shared" si="27"/>
        <v>0</v>
      </c>
      <c r="AW26" s="96"/>
      <c r="AX26" s="104">
        <f t="shared" si="21"/>
      </c>
      <c r="AY26" s="83">
        <f t="shared" si="4"/>
      </c>
      <c r="AZ26" s="9"/>
      <c r="BA26" s="10"/>
    </row>
    <row r="27" spans="1:53" s="8" customFormat="1" ht="14.25">
      <c r="A27" s="39">
        <v>22</v>
      </c>
      <c r="B27" s="39" t="s">
        <v>36</v>
      </c>
      <c r="C27" s="37"/>
      <c r="D27" s="41">
        <v>102</v>
      </c>
      <c r="E27" s="37" t="s">
        <v>63</v>
      </c>
      <c r="F27" s="1" t="s">
        <v>38</v>
      </c>
      <c r="G27" s="1" t="s">
        <v>64</v>
      </c>
      <c r="H27" s="1" t="s">
        <v>49</v>
      </c>
      <c r="I27" s="1" t="s">
        <v>80</v>
      </c>
      <c r="J27" s="78">
        <v>1988</v>
      </c>
      <c r="K27" s="78" t="s">
        <v>30</v>
      </c>
      <c r="L27" s="78">
        <v>30</v>
      </c>
      <c r="M27" s="42" t="s">
        <v>31</v>
      </c>
      <c r="N27" s="97">
        <v>4502428</v>
      </c>
      <c r="O27" s="127"/>
      <c r="P27" s="122"/>
      <c r="Q27" s="123"/>
      <c r="R27" s="123"/>
      <c r="S27" s="123"/>
      <c r="T27" s="128"/>
      <c r="U27" s="125"/>
      <c r="V27" s="128">
        <f t="shared" si="5"/>
      </c>
      <c r="W27" s="123">
        <f t="shared" si="6"/>
        <v>0</v>
      </c>
      <c r="X27" s="129" t="str">
        <f t="shared" si="7"/>
        <v>не фин.</v>
      </c>
      <c r="Y27" s="153">
        <f t="shared" si="8"/>
      </c>
      <c r="Z27" s="147"/>
      <c r="AA27" s="142"/>
      <c r="AB27" s="143"/>
      <c r="AC27" s="143"/>
      <c r="AD27" s="143"/>
      <c r="AE27" s="148"/>
      <c r="AF27" s="145"/>
      <c r="AG27" s="148">
        <f t="shared" si="9"/>
      </c>
      <c r="AH27" s="143">
        <f t="shared" si="10"/>
        <v>0</v>
      </c>
      <c r="AI27" s="149" t="str">
        <f t="shared" si="11"/>
        <v>не фин.</v>
      </c>
      <c r="AJ27" s="160">
        <f t="shared" si="12"/>
      </c>
      <c r="AK27" s="64">
        <f t="shared" si="13"/>
      </c>
      <c r="AL27" s="77" t="str">
        <f t="shared" si="14"/>
        <v>не фин.</v>
      </c>
      <c r="AM27" s="71">
        <f t="shared" si="15"/>
        <v>4</v>
      </c>
      <c r="AN27" s="75">
        <f t="shared" si="16"/>
        <v>0</v>
      </c>
      <c r="AO27" s="74"/>
      <c r="AP27" s="36">
        <f t="shared" si="0"/>
      </c>
      <c r="AQ27" s="86"/>
      <c r="AR27" s="103">
        <f t="shared" si="25"/>
        <v>0</v>
      </c>
      <c r="AS27" s="172" t="str">
        <f t="shared" si="26"/>
        <v>не фин.</v>
      </c>
      <c r="AT27" s="166">
        <f t="shared" si="17"/>
        <v>0</v>
      </c>
      <c r="AU27" s="169"/>
      <c r="AV27" s="92">
        <f t="shared" si="27"/>
        <v>0</v>
      </c>
      <c r="AW27" s="96"/>
      <c r="AX27" s="104">
        <f t="shared" si="21"/>
      </c>
      <c r="AY27" s="83">
        <f t="shared" si="4"/>
      </c>
      <c r="AZ27" s="9"/>
      <c r="BA27" s="10"/>
    </row>
    <row r="28" spans="1:53" s="8" customFormat="1" ht="14.25">
      <c r="A28" s="39">
        <v>23</v>
      </c>
      <c r="B28" s="39" t="s">
        <v>36</v>
      </c>
      <c r="C28" s="37"/>
      <c r="D28" s="41">
        <v>102</v>
      </c>
      <c r="E28" s="37" t="s">
        <v>63</v>
      </c>
      <c r="F28" s="1" t="s">
        <v>38</v>
      </c>
      <c r="G28" s="1" t="s">
        <v>64</v>
      </c>
      <c r="H28" s="1" t="s">
        <v>44</v>
      </c>
      <c r="I28" s="1" t="s">
        <v>85</v>
      </c>
      <c r="J28" s="78">
        <v>1985</v>
      </c>
      <c r="K28" s="78" t="s">
        <v>48</v>
      </c>
      <c r="L28" s="78"/>
      <c r="M28" s="42" t="s">
        <v>35</v>
      </c>
      <c r="N28" s="97">
        <v>4502430</v>
      </c>
      <c r="O28" s="127"/>
      <c r="P28" s="122"/>
      <c r="Q28" s="123"/>
      <c r="R28" s="123"/>
      <c r="S28" s="123"/>
      <c r="T28" s="128"/>
      <c r="U28" s="125"/>
      <c r="V28" s="128">
        <f t="shared" si="5"/>
      </c>
      <c r="W28" s="123">
        <f t="shared" si="6"/>
        <v>0</v>
      </c>
      <c r="X28" s="129" t="str">
        <f t="shared" si="7"/>
        <v>не фин.</v>
      </c>
      <c r="Y28" s="153">
        <f t="shared" si="8"/>
      </c>
      <c r="Z28" s="147"/>
      <c r="AA28" s="142"/>
      <c r="AB28" s="143"/>
      <c r="AC28" s="143"/>
      <c r="AD28" s="143"/>
      <c r="AE28" s="148"/>
      <c r="AF28" s="145"/>
      <c r="AG28" s="148">
        <f t="shared" si="9"/>
      </c>
      <c r="AH28" s="143">
        <f t="shared" si="10"/>
        <v>0</v>
      </c>
      <c r="AI28" s="149" t="str">
        <f t="shared" si="11"/>
        <v>не фин.</v>
      </c>
      <c r="AJ28" s="160">
        <f t="shared" si="12"/>
      </c>
      <c r="AK28" s="64">
        <f t="shared" si="13"/>
      </c>
      <c r="AL28" s="77" t="str">
        <f t="shared" si="14"/>
        <v>не фин.</v>
      </c>
      <c r="AM28" s="71">
        <f t="shared" si="15"/>
        <v>4</v>
      </c>
      <c r="AN28" s="75">
        <f t="shared" si="16"/>
        <v>0</v>
      </c>
      <c r="AO28" s="74"/>
      <c r="AP28" s="36">
        <f t="shared" si="0"/>
      </c>
      <c r="AQ28" s="86"/>
      <c r="AR28" s="103">
        <f t="shared" si="25"/>
        <v>0</v>
      </c>
      <c r="AS28" s="172" t="str">
        <f t="shared" si="26"/>
        <v>не фин.</v>
      </c>
      <c r="AT28" s="166">
        <f t="shared" si="17"/>
        <v>0</v>
      </c>
      <c r="AU28" s="169"/>
      <c r="AV28" s="92">
        <f t="shared" si="27"/>
        <v>0</v>
      </c>
      <c r="AW28" s="96"/>
      <c r="AX28" s="104">
        <f t="shared" si="21"/>
      </c>
      <c r="AY28" s="83">
        <f t="shared" si="4"/>
      </c>
      <c r="AZ28" s="9"/>
      <c r="BA28" s="10"/>
    </row>
    <row r="29" spans="1:53" s="8" customFormat="1" ht="14.25">
      <c r="A29" s="39">
        <v>24</v>
      </c>
      <c r="B29" s="39" t="s">
        <v>36</v>
      </c>
      <c r="C29" s="37"/>
      <c r="D29" s="41">
        <v>102</v>
      </c>
      <c r="E29" s="37" t="s">
        <v>63</v>
      </c>
      <c r="F29" s="1" t="s">
        <v>38</v>
      </c>
      <c r="G29" s="1" t="s">
        <v>64</v>
      </c>
      <c r="H29" s="1" t="s">
        <v>52</v>
      </c>
      <c r="I29" s="1" t="s">
        <v>90</v>
      </c>
      <c r="J29" s="78">
        <v>1989</v>
      </c>
      <c r="K29" s="78" t="s">
        <v>30</v>
      </c>
      <c r="L29" s="78">
        <v>30</v>
      </c>
      <c r="M29" s="42" t="s">
        <v>35</v>
      </c>
      <c r="N29" s="97">
        <v>4502431</v>
      </c>
      <c r="O29" s="127"/>
      <c r="P29" s="122"/>
      <c r="Q29" s="123"/>
      <c r="R29" s="123"/>
      <c r="S29" s="123"/>
      <c r="T29" s="128"/>
      <c r="U29" s="125"/>
      <c r="V29" s="128">
        <f t="shared" si="5"/>
      </c>
      <c r="W29" s="123">
        <f t="shared" si="6"/>
        <v>0</v>
      </c>
      <c r="X29" s="129" t="str">
        <f t="shared" si="7"/>
        <v>не фин.</v>
      </c>
      <c r="Y29" s="153">
        <f t="shared" si="8"/>
      </c>
      <c r="Z29" s="147"/>
      <c r="AA29" s="142"/>
      <c r="AB29" s="143"/>
      <c r="AC29" s="143"/>
      <c r="AD29" s="143"/>
      <c r="AE29" s="148"/>
      <c r="AF29" s="145"/>
      <c r="AG29" s="148">
        <f t="shared" si="9"/>
      </c>
      <c r="AH29" s="143">
        <f t="shared" si="10"/>
        <v>0</v>
      </c>
      <c r="AI29" s="149" t="str">
        <f t="shared" si="11"/>
        <v>не фин.</v>
      </c>
      <c r="AJ29" s="160">
        <f t="shared" si="12"/>
      </c>
      <c r="AK29" s="64">
        <f t="shared" si="13"/>
      </c>
      <c r="AL29" s="77" t="str">
        <f t="shared" si="14"/>
        <v>не фин.</v>
      </c>
      <c r="AM29" s="71">
        <f t="shared" si="15"/>
        <v>4</v>
      </c>
      <c r="AN29" s="75">
        <f t="shared" si="16"/>
        <v>0</v>
      </c>
      <c r="AO29" s="74"/>
      <c r="AP29" s="36">
        <f t="shared" si="0"/>
      </c>
      <c r="AQ29" s="86"/>
      <c r="AR29" s="105">
        <f t="shared" si="25"/>
        <v>0</v>
      </c>
      <c r="AS29" s="173" t="str">
        <f t="shared" si="26"/>
        <v>не фин.</v>
      </c>
      <c r="AT29" s="167">
        <f t="shared" si="17"/>
        <v>0</v>
      </c>
      <c r="AU29" s="170"/>
      <c r="AV29" s="93">
        <f t="shared" si="27"/>
        <v>0</v>
      </c>
      <c r="AW29" s="94"/>
      <c r="AX29" s="106">
        <f t="shared" si="21"/>
      </c>
      <c r="AY29" s="83">
        <f t="shared" si="4"/>
      </c>
      <c r="AZ29" s="9"/>
      <c r="BA29" s="10"/>
    </row>
    <row r="30" spans="1:53" s="8" customFormat="1" ht="14.25">
      <c r="A30" s="39">
        <v>25</v>
      </c>
      <c r="B30" s="39"/>
      <c r="C30" s="37"/>
      <c r="D30" s="41"/>
      <c r="E30" s="37"/>
      <c r="F30" s="1"/>
      <c r="G30" s="1"/>
      <c r="H30" s="1"/>
      <c r="I30" s="1"/>
      <c r="J30" s="78"/>
      <c r="K30" s="78"/>
      <c r="L30" s="78"/>
      <c r="M30" s="42"/>
      <c r="N30" s="97"/>
      <c r="O30" s="127"/>
      <c r="P30" s="122"/>
      <c r="Q30" s="123"/>
      <c r="R30" s="123"/>
      <c r="S30" s="123"/>
      <c r="T30" s="128"/>
      <c r="U30" s="125"/>
      <c r="V30" s="128">
        <f t="shared" si="5"/>
      </c>
      <c r="W30" s="123">
        <f t="shared" si="6"/>
        <v>0</v>
      </c>
      <c r="X30" s="129" t="str">
        <f t="shared" si="7"/>
        <v>не фин.</v>
      </c>
      <c r="Y30" s="153">
        <f t="shared" si="8"/>
      </c>
      <c r="Z30" s="147"/>
      <c r="AA30" s="142"/>
      <c r="AB30" s="143"/>
      <c r="AC30" s="143"/>
      <c r="AD30" s="143"/>
      <c r="AE30" s="148"/>
      <c r="AF30" s="145"/>
      <c r="AG30" s="148">
        <f t="shared" si="9"/>
      </c>
      <c r="AH30" s="143">
        <f t="shared" si="10"/>
        <v>0</v>
      </c>
      <c r="AI30" s="149" t="str">
        <f t="shared" si="11"/>
        <v>не фин.</v>
      </c>
      <c r="AJ30" s="160">
        <f t="shared" si="12"/>
      </c>
      <c r="AK30" s="64">
        <f t="shared" si="13"/>
      </c>
      <c r="AL30" s="77" t="str">
        <f t="shared" si="14"/>
        <v>не фин.</v>
      </c>
      <c r="AM30" s="71">
        <f t="shared" si="15"/>
        <v>4</v>
      </c>
      <c r="AN30" s="75">
        <f t="shared" si="16"/>
        <v>0</v>
      </c>
      <c r="AO30" s="74"/>
      <c r="AP30" s="36">
        <f t="shared" si="0"/>
      </c>
      <c r="AQ30" s="86"/>
      <c r="AR30" s="101">
        <f aca="true" t="shared" si="28" ref="AR30:AR35">SUM($AK$30:$AK$35)</f>
        <v>0</v>
      </c>
      <c r="AS30" s="171" t="str">
        <f aca="true" t="shared" si="29" ref="AS30:AS35">IF(COUNTIF($AL$30:$AL$35,"прев. КВ")&gt;0,"прев. КВ",IF(AV30&gt;0,"сн с этапов",IF(COUNTIF($AL$30:$AL$35,"не фин.")&gt;0,"не фин.",AR30)))</f>
        <v>не фин.</v>
      </c>
      <c r="AT30" s="165">
        <f t="shared" si="17"/>
        <v>0</v>
      </c>
      <c r="AU30" s="168"/>
      <c r="AV30" s="91">
        <f aca="true" t="shared" si="30" ref="AV30:AV35">SUM($AN$30:$AN$35)</f>
        <v>0</v>
      </c>
      <c r="AW30" s="95"/>
      <c r="AX30" s="102">
        <f t="shared" si="21"/>
      </c>
      <c r="AY30" s="83">
        <f t="shared" si="4"/>
      </c>
      <c r="AZ30" s="9"/>
      <c r="BA30" s="10"/>
    </row>
    <row r="31" spans="1:53" s="8" customFormat="1" ht="14.25">
      <c r="A31" s="39">
        <v>26</v>
      </c>
      <c r="B31" s="39"/>
      <c r="C31" s="37"/>
      <c r="D31" s="41"/>
      <c r="E31" s="37"/>
      <c r="F31" s="1"/>
      <c r="G31" s="1"/>
      <c r="H31" s="1"/>
      <c r="I31" s="1"/>
      <c r="J31" s="78"/>
      <c r="K31" s="78"/>
      <c r="L31" s="78"/>
      <c r="M31" s="42"/>
      <c r="N31" s="97"/>
      <c r="O31" s="127"/>
      <c r="P31" s="122"/>
      <c r="Q31" s="123"/>
      <c r="R31" s="123"/>
      <c r="S31" s="123"/>
      <c r="T31" s="128"/>
      <c r="U31" s="125"/>
      <c r="V31" s="128">
        <f t="shared" si="5"/>
      </c>
      <c r="W31" s="123">
        <f t="shared" si="6"/>
        <v>0</v>
      </c>
      <c r="X31" s="129" t="str">
        <f t="shared" si="7"/>
        <v>не фин.</v>
      </c>
      <c r="Y31" s="153">
        <f t="shared" si="8"/>
      </c>
      <c r="Z31" s="147"/>
      <c r="AA31" s="142"/>
      <c r="AB31" s="143"/>
      <c r="AC31" s="143"/>
      <c r="AD31" s="143"/>
      <c r="AE31" s="148"/>
      <c r="AF31" s="145"/>
      <c r="AG31" s="148">
        <f t="shared" si="9"/>
      </c>
      <c r="AH31" s="143">
        <f t="shared" si="10"/>
        <v>0</v>
      </c>
      <c r="AI31" s="149" t="str">
        <f t="shared" si="11"/>
        <v>не фин.</v>
      </c>
      <c r="AJ31" s="160">
        <f t="shared" si="12"/>
      </c>
      <c r="AK31" s="64">
        <f t="shared" si="13"/>
      </c>
      <c r="AL31" s="77" t="str">
        <f t="shared" si="14"/>
        <v>не фин.</v>
      </c>
      <c r="AM31" s="71">
        <f t="shared" si="15"/>
        <v>4</v>
      </c>
      <c r="AN31" s="75">
        <f t="shared" si="16"/>
        <v>0</v>
      </c>
      <c r="AO31" s="74"/>
      <c r="AP31" s="36">
        <f t="shared" si="0"/>
      </c>
      <c r="AQ31" s="86"/>
      <c r="AR31" s="103">
        <f t="shared" si="28"/>
        <v>0</v>
      </c>
      <c r="AS31" s="172" t="str">
        <f t="shared" si="29"/>
        <v>не фин.</v>
      </c>
      <c r="AT31" s="166">
        <f t="shared" si="17"/>
        <v>0</v>
      </c>
      <c r="AU31" s="169"/>
      <c r="AV31" s="92">
        <f t="shared" si="30"/>
        <v>0</v>
      </c>
      <c r="AW31" s="96"/>
      <c r="AX31" s="104">
        <f t="shared" si="21"/>
      </c>
      <c r="AY31" s="83">
        <f t="shared" si="4"/>
      </c>
      <c r="AZ31" s="9"/>
      <c r="BA31" s="10"/>
    </row>
    <row r="32" spans="1:53" s="8" customFormat="1" ht="14.25">
      <c r="A32" s="39">
        <v>27</v>
      </c>
      <c r="B32" s="39"/>
      <c r="C32" s="37"/>
      <c r="D32" s="41"/>
      <c r="E32" s="37"/>
      <c r="F32" s="1"/>
      <c r="G32" s="1"/>
      <c r="H32" s="1"/>
      <c r="I32" s="1"/>
      <c r="J32" s="78"/>
      <c r="K32" s="78"/>
      <c r="L32" s="78"/>
      <c r="M32" s="42"/>
      <c r="N32" s="97"/>
      <c r="O32" s="127"/>
      <c r="P32" s="122"/>
      <c r="Q32" s="123"/>
      <c r="R32" s="123"/>
      <c r="S32" s="123"/>
      <c r="T32" s="128"/>
      <c r="U32" s="125"/>
      <c r="V32" s="128">
        <f t="shared" si="5"/>
      </c>
      <c r="W32" s="123">
        <f t="shared" si="6"/>
        <v>0</v>
      </c>
      <c r="X32" s="129" t="str">
        <f t="shared" si="7"/>
        <v>не фин.</v>
      </c>
      <c r="Y32" s="153">
        <f t="shared" si="8"/>
      </c>
      <c r="Z32" s="147"/>
      <c r="AA32" s="142"/>
      <c r="AB32" s="143"/>
      <c r="AC32" s="143"/>
      <c r="AD32" s="143"/>
      <c r="AE32" s="148"/>
      <c r="AF32" s="145"/>
      <c r="AG32" s="148">
        <f t="shared" si="9"/>
      </c>
      <c r="AH32" s="143">
        <f t="shared" si="10"/>
        <v>0</v>
      </c>
      <c r="AI32" s="149" t="str">
        <f t="shared" si="11"/>
        <v>не фин.</v>
      </c>
      <c r="AJ32" s="160">
        <f t="shared" si="12"/>
      </c>
      <c r="AK32" s="64">
        <f t="shared" si="13"/>
      </c>
      <c r="AL32" s="77" t="str">
        <f t="shared" si="14"/>
        <v>не фин.</v>
      </c>
      <c r="AM32" s="71">
        <f t="shared" si="15"/>
        <v>4</v>
      </c>
      <c r="AN32" s="75">
        <f t="shared" si="16"/>
        <v>0</v>
      </c>
      <c r="AO32" s="74"/>
      <c r="AP32" s="36">
        <f t="shared" si="0"/>
      </c>
      <c r="AQ32" s="86"/>
      <c r="AR32" s="103">
        <f t="shared" si="28"/>
        <v>0</v>
      </c>
      <c r="AS32" s="172" t="str">
        <f t="shared" si="29"/>
        <v>не фин.</v>
      </c>
      <c r="AT32" s="166">
        <f t="shared" si="17"/>
        <v>0</v>
      </c>
      <c r="AU32" s="169"/>
      <c r="AV32" s="92">
        <f t="shared" si="30"/>
        <v>0</v>
      </c>
      <c r="AW32" s="96"/>
      <c r="AX32" s="104">
        <f t="shared" si="21"/>
      </c>
      <c r="AY32" s="83">
        <f t="shared" si="4"/>
      </c>
      <c r="AZ32" s="9"/>
      <c r="BA32" s="10"/>
    </row>
    <row r="33" spans="1:53" s="8" customFormat="1" ht="14.25">
      <c r="A33" s="39">
        <v>28</v>
      </c>
      <c r="B33" s="39"/>
      <c r="C33" s="37"/>
      <c r="D33" s="41"/>
      <c r="E33" s="37"/>
      <c r="F33" s="1"/>
      <c r="G33" s="1"/>
      <c r="H33" s="1"/>
      <c r="I33" s="1"/>
      <c r="J33" s="78"/>
      <c r="K33" s="78"/>
      <c r="L33" s="78"/>
      <c r="M33" s="42"/>
      <c r="N33" s="97"/>
      <c r="O33" s="127"/>
      <c r="P33" s="122"/>
      <c r="Q33" s="123"/>
      <c r="R33" s="123"/>
      <c r="S33" s="123"/>
      <c r="T33" s="128"/>
      <c r="U33" s="125"/>
      <c r="V33" s="128">
        <f t="shared" si="5"/>
      </c>
      <c r="W33" s="123">
        <f t="shared" si="6"/>
        <v>0</v>
      </c>
      <c r="X33" s="129" t="str">
        <f t="shared" si="7"/>
        <v>не фин.</v>
      </c>
      <c r="Y33" s="153">
        <f t="shared" si="8"/>
      </c>
      <c r="Z33" s="147"/>
      <c r="AA33" s="142"/>
      <c r="AB33" s="143"/>
      <c r="AC33" s="143"/>
      <c r="AD33" s="143"/>
      <c r="AE33" s="148"/>
      <c r="AF33" s="145"/>
      <c r="AG33" s="148">
        <f t="shared" si="9"/>
      </c>
      <c r="AH33" s="143">
        <f t="shared" si="10"/>
        <v>0</v>
      </c>
      <c r="AI33" s="149" t="str">
        <f t="shared" si="11"/>
        <v>не фин.</v>
      </c>
      <c r="AJ33" s="160">
        <f t="shared" si="12"/>
      </c>
      <c r="AK33" s="64">
        <f t="shared" si="13"/>
      </c>
      <c r="AL33" s="77" t="str">
        <f t="shared" si="14"/>
        <v>не фин.</v>
      </c>
      <c r="AM33" s="71">
        <f t="shared" si="15"/>
        <v>4</v>
      </c>
      <c r="AN33" s="75">
        <f t="shared" si="16"/>
        <v>0</v>
      </c>
      <c r="AO33" s="74"/>
      <c r="AP33" s="36">
        <f t="shared" si="0"/>
      </c>
      <c r="AQ33" s="86"/>
      <c r="AR33" s="103">
        <f t="shared" si="28"/>
        <v>0</v>
      </c>
      <c r="AS33" s="172" t="str">
        <f t="shared" si="29"/>
        <v>не фин.</v>
      </c>
      <c r="AT33" s="166">
        <f t="shared" si="17"/>
        <v>0</v>
      </c>
      <c r="AU33" s="169"/>
      <c r="AV33" s="92">
        <f t="shared" si="30"/>
        <v>0</v>
      </c>
      <c r="AW33" s="96"/>
      <c r="AX33" s="104">
        <f t="shared" si="21"/>
      </c>
      <c r="AY33" s="83">
        <f t="shared" si="4"/>
      </c>
      <c r="AZ33" s="9"/>
      <c r="BA33" s="10"/>
    </row>
    <row r="34" spans="1:53" s="8" customFormat="1" ht="14.25">
      <c r="A34" s="39">
        <v>29</v>
      </c>
      <c r="B34" s="39"/>
      <c r="C34" s="37"/>
      <c r="D34" s="41"/>
      <c r="E34" s="37"/>
      <c r="F34" s="1"/>
      <c r="G34" s="1"/>
      <c r="H34" s="1"/>
      <c r="I34" s="1"/>
      <c r="J34" s="78"/>
      <c r="K34" s="78"/>
      <c r="L34" s="78"/>
      <c r="M34" s="42"/>
      <c r="N34" s="97"/>
      <c r="O34" s="127"/>
      <c r="P34" s="122"/>
      <c r="Q34" s="123"/>
      <c r="R34" s="123"/>
      <c r="S34" s="123"/>
      <c r="T34" s="128"/>
      <c r="U34" s="125"/>
      <c r="V34" s="128">
        <f t="shared" si="5"/>
      </c>
      <c r="W34" s="123">
        <f t="shared" si="6"/>
        <v>0</v>
      </c>
      <c r="X34" s="129" t="str">
        <f t="shared" si="7"/>
        <v>не фин.</v>
      </c>
      <c r="Y34" s="153">
        <f t="shared" si="8"/>
      </c>
      <c r="Z34" s="147"/>
      <c r="AA34" s="142"/>
      <c r="AB34" s="143"/>
      <c r="AC34" s="143"/>
      <c r="AD34" s="143"/>
      <c r="AE34" s="148"/>
      <c r="AF34" s="145"/>
      <c r="AG34" s="148">
        <f t="shared" si="9"/>
      </c>
      <c r="AH34" s="143">
        <f t="shared" si="10"/>
        <v>0</v>
      </c>
      <c r="AI34" s="149" t="str">
        <f t="shared" si="11"/>
        <v>не фин.</v>
      </c>
      <c r="AJ34" s="160">
        <f t="shared" si="12"/>
      </c>
      <c r="AK34" s="64">
        <f t="shared" si="13"/>
      </c>
      <c r="AL34" s="77" t="str">
        <f t="shared" si="14"/>
        <v>не фин.</v>
      </c>
      <c r="AM34" s="71">
        <f t="shared" si="15"/>
        <v>4</v>
      </c>
      <c r="AN34" s="75">
        <f t="shared" si="16"/>
        <v>0</v>
      </c>
      <c r="AO34" s="74"/>
      <c r="AP34" s="36">
        <f t="shared" si="0"/>
      </c>
      <c r="AQ34" s="86"/>
      <c r="AR34" s="103">
        <f t="shared" si="28"/>
        <v>0</v>
      </c>
      <c r="AS34" s="172" t="str">
        <f t="shared" si="29"/>
        <v>не фин.</v>
      </c>
      <c r="AT34" s="166">
        <f t="shared" si="17"/>
        <v>0</v>
      </c>
      <c r="AU34" s="169"/>
      <c r="AV34" s="92">
        <f t="shared" si="30"/>
        <v>0</v>
      </c>
      <c r="AW34" s="96"/>
      <c r="AX34" s="104">
        <f t="shared" si="21"/>
      </c>
      <c r="AY34" s="83">
        <f t="shared" si="4"/>
      </c>
      <c r="AZ34" s="9"/>
      <c r="BA34" s="10"/>
    </row>
    <row r="35" spans="1:53" s="8" customFormat="1" ht="14.25">
      <c r="A35" s="39">
        <v>30</v>
      </c>
      <c r="B35" s="39"/>
      <c r="C35" s="37"/>
      <c r="D35" s="41"/>
      <c r="E35" s="37"/>
      <c r="F35" s="1"/>
      <c r="G35" s="1"/>
      <c r="H35" s="1"/>
      <c r="I35" s="1"/>
      <c r="J35" s="78"/>
      <c r="K35" s="78"/>
      <c r="L35" s="78"/>
      <c r="M35" s="42"/>
      <c r="N35" s="97"/>
      <c r="O35" s="127"/>
      <c r="P35" s="122"/>
      <c r="Q35" s="123"/>
      <c r="R35" s="123"/>
      <c r="S35" s="123"/>
      <c r="T35" s="128"/>
      <c r="U35" s="125"/>
      <c r="V35" s="128">
        <f t="shared" si="5"/>
      </c>
      <c r="W35" s="123">
        <f t="shared" si="6"/>
        <v>0</v>
      </c>
      <c r="X35" s="129" t="str">
        <f t="shared" si="7"/>
        <v>не фин.</v>
      </c>
      <c r="Y35" s="153">
        <f t="shared" si="8"/>
      </c>
      <c r="Z35" s="147"/>
      <c r="AA35" s="142"/>
      <c r="AB35" s="143"/>
      <c r="AC35" s="143"/>
      <c r="AD35" s="143"/>
      <c r="AE35" s="148"/>
      <c r="AF35" s="145"/>
      <c r="AG35" s="148">
        <f t="shared" si="9"/>
      </c>
      <c r="AH35" s="143">
        <f t="shared" si="10"/>
        <v>0</v>
      </c>
      <c r="AI35" s="149" t="str">
        <f t="shared" si="11"/>
        <v>не фин.</v>
      </c>
      <c r="AJ35" s="160">
        <f t="shared" si="12"/>
      </c>
      <c r="AK35" s="64">
        <f t="shared" si="13"/>
      </c>
      <c r="AL35" s="77" t="str">
        <f t="shared" si="14"/>
        <v>не фин.</v>
      </c>
      <c r="AM35" s="71">
        <f t="shared" si="15"/>
        <v>4</v>
      </c>
      <c r="AN35" s="75">
        <f t="shared" si="16"/>
        <v>0</v>
      </c>
      <c r="AO35" s="74"/>
      <c r="AP35" s="36">
        <f t="shared" si="0"/>
      </c>
      <c r="AQ35" s="86"/>
      <c r="AR35" s="105">
        <f t="shared" si="28"/>
        <v>0</v>
      </c>
      <c r="AS35" s="173" t="str">
        <f t="shared" si="29"/>
        <v>не фин.</v>
      </c>
      <c r="AT35" s="167">
        <f t="shared" si="17"/>
        <v>0</v>
      </c>
      <c r="AU35" s="170"/>
      <c r="AV35" s="93">
        <f t="shared" si="30"/>
        <v>0</v>
      </c>
      <c r="AW35" s="94"/>
      <c r="AX35" s="106">
        <f t="shared" si="21"/>
      </c>
      <c r="AY35" s="83">
        <f t="shared" si="4"/>
      </c>
      <c r="AZ35" s="9"/>
      <c r="BA35" s="10"/>
    </row>
    <row r="36" spans="1:53" s="8" customFormat="1" ht="14.25">
      <c r="A36" s="39">
        <v>31</v>
      </c>
      <c r="B36" s="39"/>
      <c r="C36" s="37"/>
      <c r="D36" s="41"/>
      <c r="E36" s="37"/>
      <c r="F36" s="1"/>
      <c r="G36" s="1"/>
      <c r="H36" s="1"/>
      <c r="I36" s="1"/>
      <c r="J36" s="78"/>
      <c r="K36" s="78"/>
      <c r="L36" s="78"/>
      <c r="M36" s="42"/>
      <c r="N36" s="97"/>
      <c r="O36" s="127"/>
      <c r="P36" s="122"/>
      <c r="Q36" s="123"/>
      <c r="R36" s="123"/>
      <c r="S36" s="123"/>
      <c r="T36" s="128"/>
      <c r="U36" s="125"/>
      <c r="V36" s="128">
        <f t="shared" si="5"/>
      </c>
      <c r="W36" s="123">
        <f t="shared" si="6"/>
        <v>0</v>
      </c>
      <c r="X36" s="129" t="str">
        <f t="shared" si="7"/>
        <v>не фин.</v>
      </c>
      <c r="Y36" s="153">
        <f t="shared" si="8"/>
      </c>
      <c r="Z36" s="147"/>
      <c r="AA36" s="142"/>
      <c r="AB36" s="143"/>
      <c r="AC36" s="143"/>
      <c r="AD36" s="143"/>
      <c r="AE36" s="148"/>
      <c r="AF36" s="145"/>
      <c r="AG36" s="148">
        <f t="shared" si="9"/>
      </c>
      <c r="AH36" s="143">
        <f t="shared" si="10"/>
        <v>0</v>
      </c>
      <c r="AI36" s="149" t="str">
        <f t="shared" si="11"/>
        <v>не фин.</v>
      </c>
      <c r="AJ36" s="160">
        <f t="shared" si="12"/>
      </c>
      <c r="AK36" s="64">
        <f t="shared" si="13"/>
      </c>
      <c r="AL36" s="77" t="str">
        <f t="shared" si="14"/>
        <v>не фин.</v>
      </c>
      <c r="AM36" s="71">
        <f t="shared" si="15"/>
        <v>4</v>
      </c>
      <c r="AN36" s="75">
        <f t="shared" si="16"/>
        <v>0</v>
      </c>
      <c r="AO36" s="74"/>
      <c r="AP36" s="36">
        <f t="shared" si="0"/>
      </c>
      <c r="AQ36" s="86"/>
      <c r="AR36" s="101">
        <f aca="true" t="shared" si="31" ref="AR36:AR41">SUM($AK$36:$AK$41)</f>
        <v>0</v>
      </c>
      <c r="AS36" s="171" t="str">
        <f aca="true" t="shared" si="32" ref="AS36:AS41">IF(COUNTIF($AL$36:$AL$41,"прев. КВ")&gt;0,"прев. КВ",IF(AV36&gt;0,"сн с этапов",IF(COUNTIF($AL$36:$AL$41,"не фин.")&gt;0,"не фин.",AR36)))</f>
        <v>не фин.</v>
      </c>
      <c r="AT36" s="165">
        <f t="shared" si="17"/>
        <v>0</v>
      </c>
      <c r="AU36" s="168"/>
      <c r="AV36" s="91">
        <f aca="true" t="shared" si="33" ref="AV36:AV41">SUM($AN$36:$AN$41)</f>
        <v>0</v>
      </c>
      <c r="AW36" s="95"/>
      <c r="AX36" s="102">
        <f t="shared" si="21"/>
      </c>
      <c r="AY36" s="83">
        <f t="shared" si="4"/>
      </c>
      <c r="AZ36" s="9"/>
      <c r="BA36" s="10"/>
    </row>
    <row r="37" spans="1:53" s="8" customFormat="1" ht="14.25">
      <c r="A37" s="39">
        <v>32</v>
      </c>
      <c r="B37" s="39"/>
      <c r="C37" s="37"/>
      <c r="D37" s="41"/>
      <c r="E37" s="37"/>
      <c r="F37" s="1"/>
      <c r="G37" s="1"/>
      <c r="H37" s="1"/>
      <c r="I37" s="1"/>
      <c r="J37" s="78"/>
      <c r="K37" s="78"/>
      <c r="L37" s="78"/>
      <c r="M37" s="42"/>
      <c r="N37" s="97"/>
      <c r="O37" s="127"/>
      <c r="P37" s="122"/>
      <c r="Q37" s="123"/>
      <c r="R37" s="123"/>
      <c r="S37" s="123"/>
      <c r="T37" s="128"/>
      <c r="U37" s="125"/>
      <c r="V37" s="128">
        <f t="shared" si="5"/>
      </c>
      <c r="W37" s="123">
        <f t="shared" si="6"/>
        <v>0</v>
      </c>
      <c r="X37" s="129" t="str">
        <f t="shared" si="7"/>
        <v>не фин.</v>
      </c>
      <c r="Y37" s="153">
        <f t="shared" si="8"/>
      </c>
      <c r="Z37" s="147"/>
      <c r="AA37" s="142"/>
      <c r="AB37" s="143"/>
      <c r="AC37" s="143"/>
      <c r="AD37" s="143"/>
      <c r="AE37" s="148"/>
      <c r="AF37" s="145"/>
      <c r="AG37" s="148">
        <f t="shared" si="9"/>
      </c>
      <c r="AH37" s="143">
        <f t="shared" si="10"/>
        <v>0</v>
      </c>
      <c r="AI37" s="149" t="str">
        <f t="shared" si="11"/>
        <v>не фин.</v>
      </c>
      <c r="AJ37" s="160">
        <f t="shared" si="12"/>
      </c>
      <c r="AK37" s="64">
        <f t="shared" si="13"/>
      </c>
      <c r="AL37" s="77" t="str">
        <f t="shared" si="14"/>
        <v>не фин.</v>
      </c>
      <c r="AM37" s="71">
        <f t="shared" si="15"/>
        <v>4</v>
      </c>
      <c r="AN37" s="75">
        <f t="shared" si="16"/>
        <v>0</v>
      </c>
      <c r="AO37" s="74"/>
      <c r="AP37" s="36">
        <f t="shared" si="0"/>
      </c>
      <c r="AQ37" s="86"/>
      <c r="AR37" s="103">
        <f t="shared" si="31"/>
        <v>0</v>
      </c>
      <c r="AS37" s="172" t="str">
        <f t="shared" si="32"/>
        <v>не фин.</v>
      </c>
      <c r="AT37" s="166">
        <f t="shared" si="17"/>
        <v>0</v>
      </c>
      <c r="AU37" s="169"/>
      <c r="AV37" s="92">
        <f t="shared" si="33"/>
        <v>0</v>
      </c>
      <c r="AW37" s="96"/>
      <c r="AX37" s="104">
        <f t="shared" si="21"/>
      </c>
      <c r="AY37" s="83">
        <f t="shared" si="4"/>
      </c>
      <c r="AZ37" s="9"/>
      <c r="BA37" s="10"/>
    </row>
    <row r="38" spans="1:53" s="8" customFormat="1" ht="14.25">
      <c r="A38" s="39">
        <v>33</v>
      </c>
      <c r="B38" s="39"/>
      <c r="C38" s="37"/>
      <c r="D38" s="41"/>
      <c r="E38" s="37"/>
      <c r="F38" s="1"/>
      <c r="G38" s="1"/>
      <c r="H38" s="1"/>
      <c r="I38" s="1"/>
      <c r="J38" s="78"/>
      <c r="K38" s="78"/>
      <c r="L38" s="78"/>
      <c r="M38" s="42"/>
      <c r="N38" s="97"/>
      <c r="O38" s="127"/>
      <c r="P38" s="122"/>
      <c r="Q38" s="123"/>
      <c r="R38" s="123"/>
      <c r="S38" s="123"/>
      <c r="T38" s="128"/>
      <c r="U38" s="125"/>
      <c r="V38" s="128">
        <f t="shared" si="5"/>
      </c>
      <c r="W38" s="123">
        <f t="shared" si="6"/>
        <v>0</v>
      </c>
      <c r="X38" s="129" t="str">
        <f t="shared" si="7"/>
        <v>не фин.</v>
      </c>
      <c r="Y38" s="153">
        <f t="shared" si="8"/>
      </c>
      <c r="Z38" s="147"/>
      <c r="AA38" s="142"/>
      <c r="AB38" s="143"/>
      <c r="AC38" s="143"/>
      <c r="AD38" s="143"/>
      <c r="AE38" s="148"/>
      <c r="AF38" s="145"/>
      <c r="AG38" s="148">
        <f t="shared" si="9"/>
      </c>
      <c r="AH38" s="143">
        <f t="shared" si="10"/>
        <v>0</v>
      </c>
      <c r="AI38" s="149" t="str">
        <f t="shared" si="11"/>
        <v>не фин.</v>
      </c>
      <c r="AJ38" s="160">
        <f t="shared" si="12"/>
      </c>
      <c r="AK38" s="64">
        <f t="shared" si="13"/>
      </c>
      <c r="AL38" s="77" t="str">
        <f t="shared" si="14"/>
        <v>не фин.</v>
      </c>
      <c r="AM38" s="71">
        <f t="shared" si="15"/>
        <v>4</v>
      </c>
      <c r="AN38" s="75">
        <f t="shared" si="16"/>
        <v>0</v>
      </c>
      <c r="AO38" s="74"/>
      <c r="AP38" s="36">
        <f t="shared" si="0"/>
      </c>
      <c r="AQ38" s="86"/>
      <c r="AR38" s="103">
        <f t="shared" si="31"/>
        <v>0</v>
      </c>
      <c r="AS38" s="172" t="str">
        <f t="shared" si="32"/>
        <v>не фин.</v>
      </c>
      <c r="AT38" s="166">
        <f t="shared" si="17"/>
        <v>0</v>
      </c>
      <c r="AU38" s="169"/>
      <c r="AV38" s="92">
        <f t="shared" si="33"/>
        <v>0</v>
      </c>
      <c r="AW38" s="96"/>
      <c r="AX38" s="104">
        <f t="shared" si="21"/>
      </c>
      <c r="AY38" s="83">
        <f t="shared" si="4"/>
      </c>
      <c r="AZ38" s="9"/>
      <c r="BA38" s="10"/>
    </row>
    <row r="39" spans="1:53" s="8" customFormat="1" ht="14.25">
      <c r="A39" s="39">
        <v>34</v>
      </c>
      <c r="B39" s="39"/>
      <c r="C39" s="37"/>
      <c r="D39" s="41"/>
      <c r="E39" s="37"/>
      <c r="F39" s="1"/>
      <c r="G39" s="1"/>
      <c r="H39" s="1"/>
      <c r="I39" s="1"/>
      <c r="J39" s="78"/>
      <c r="K39" s="78"/>
      <c r="L39" s="78"/>
      <c r="M39" s="42"/>
      <c r="N39" s="97"/>
      <c r="O39" s="127"/>
      <c r="P39" s="122"/>
      <c r="Q39" s="123"/>
      <c r="R39" s="123"/>
      <c r="S39" s="123"/>
      <c r="T39" s="128"/>
      <c r="U39" s="125"/>
      <c r="V39" s="128">
        <f t="shared" si="5"/>
      </c>
      <c r="W39" s="123">
        <f t="shared" si="6"/>
        <v>0</v>
      </c>
      <c r="X39" s="129" t="str">
        <f t="shared" si="7"/>
        <v>не фин.</v>
      </c>
      <c r="Y39" s="153">
        <f t="shared" si="8"/>
      </c>
      <c r="Z39" s="147"/>
      <c r="AA39" s="142"/>
      <c r="AB39" s="143"/>
      <c r="AC39" s="143"/>
      <c r="AD39" s="143"/>
      <c r="AE39" s="148"/>
      <c r="AF39" s="145"/>
      <c r="AG39" s="148">
        <f t="shared" si="9"/>
      </c>
      <c r="AH39" s="143">
        <f t="shared" si="10"/>
        <v>0</v>
      </c>
      <c r="AI39" s="149" t="str">
        <f t="shared" si="11"/>
        <v>не фин.</v>
      </c>
      <c r="AJ39" s="160">
        <f t="shared" si="12"/>
      </c>
      <c r="AK39" s="64">
        <f t="shared" si="13"/>
      </c>
      <c r="AL39" s="77" t="str">
        <f t="shared" si="14"/>
        <v>не фин.</v>
      </c>
      <c r="AM39" s="71">
        <f t="shared" si="15"/>
        <v>4</v>
      </c>
      <c r="AN39" s="75">
        <f t="shared" si="16"/>
        <v>0</v>
      </c>
      <c r="AO39" s="74"/>
      <c r="AP39" s="36">
        <f t="shared" si="0"/>
      </c>
      <c r="AQ39" s="86"/>
      <c r="AR39" s="103">
        <f t="shared" si="31"/>
        <v>0</v>
      </c>
      <c r="AS39" s="172" t="str">
        <f t="shared" si="32"/>
        <v>не фин.</v>
      </c>
      <c r="AT39" s="166">
        <f t="shared" si="17"/>
        <v>0</v>
      </c>
      <c r="AU39" s="169"/>
      <c r="AV39" s="92">
        <f t="shared" si="33"/>
        <v>0</v>
      </c>
      <c r="AW39" s="96"/>
      <c r="AX39" s="104">
        <f t="shared" si="21"/>
      </c>
      <c r="AY39" s="83">
        <f t="shared" si="4"/>
      </c>
      <c r="AZ39" s="9"/>
      <c r="BA39" s="10"/>
    </row>
    <row r="40" spans="1:53" s="8" customFormat="1" ht="14.25">
      <c r="A40" s="39">
        <v>35</v>
      </c>
      <c r="B40" s="39"/>
      <c r="C40" s="37"/>
      <c r="D40" s="41"/>
      <c r="E40" s="37"/>
      <c r="F40" s="1"/>
      <c r="G40" s="1"/>
      <c r="H40" s="1"/>
      <c r="I40" s="1"/>
      <c r="J40" s="78"/>
      <c r="K40" s="78"/>
      <c r="L40" s="78"/>
      <c r="M40" s="42"/>
      <c r="N40" s="97"/>
      <c r="O40" s="127"/>
      <c r="P40" s="122"/>
      <c r="Q40" s="123"/>
      <c r="R40" s="123"/>
      <c r="S40" s="123"/>
      <c r="T40" s="128"/>
      <c r="U40" s="125"/>
      <c r="V40" s="128">
        <f t="shared" si="5"/>
      </c>
      <c r="W40" s="123">
        <f t="shared" si="6"/>
        <v>0</v>
      </c>
      <c r="X40" s="129" t="str">
        <f t="shared" si="7"/>
        <v>не фин.</v>
      </c>
      <c r="Y40" s="153">
        <f t="shared" si="8"/>
      </c>
      <c r="Z40" s="147"/>
      <c r="AA40" s="142"/>
      <c r="AB40" s="143"/>
      <c r="AC40" s="143"/>
      <c r="AD40" s="143"/>
      <c r="AE40" s="148"/>
      <c r="AF40" s="145"/>
      <c r="AG40" s="148">
        <f t="shared" si="9"/>
      </c>
      <c r="AH40" s="143">
        <f t="shared" si="10"/>
        <v>0</v>
      </c>
      <c r="AI40" s="149" t="str">
        <f t="shared" si="11"/>
        <v>не фин.</v>
      </c>
      <c r="AJ40" s="160">
        <f t="shared" si="12"/>
      </c>
      <c r="AK40" s="64">
        <f t="shared" si="13"/>
      </c>
      <c r="AL40" s="77" t="str">
        <f t="shared" si="14"/>
        <v>не фин.</v>
      </c>
      <c r="AM40" s="71">
        <f t="shared" si="15"/>
        <v>4</v>
      </c>
      <c r="AN40" s="75">
        <f t="shared" si="16"/>
        <v>0</v>
      </c>
      <c r="AO40" s="74"/>
      <c r="AP40" s="36">
        <f t="shared" si="0"/>
      </c>
      <c r="AQ40" s="86"/>
      <c r="AR40" s="103">
        <f t="shared" si="31"/>
        <v>0</v>
      </c>
      <c r="AS40" s="172" t="str">
        <f t="shared" si="32"/>
        <v>не фин.</v>
      </c>
      <c r="AT40" s="166">
        <f t="shared" si="17"/>
        <v>0</v>
      </c>
      <c r="AU40" s="169"/>
      <c r="AV40" s="92">
        <f t="shared" si="33"/>
        <v>0</v>
      </c>
      <c r="AW40" s="96"/>
      <c r="AX40" s="104">
        <f t="shared" si="21"/>
      </c>
      <c r="AY40" s="83">
        <f t="shared" si="4"/>
      </c>
      <c r="AZ40" s="9"/>
      <c r="BA40" s="10"/>
    </row>
    <row r="41" spans="1:53" s="8" customFormat="1" ht="14.25">
      <c r="A41" s="39">
        <v>36</v>
      </c>
      <c r="B41" s="39"/>
      <c r="C41" s="37"/>
      <c r="D41" s="41"/>
      <c r="E41" s="37"/>
      <c r="F41" s="1"/>
      <c r="G41" s="1"/>
      <c r="H41" s="1"/>
      <c r="I41" s="1"/>
      <c r="J41" s="78"/>
      <c r="K41" s="78"/>
      <c r="L41" s="78"/>
      <c r="M41" s="42"/>
      <c r="N41" s="97"/>
      <c r="O41" s="127"/>
      <c r="P41" s="122"/>
      <c r="Q41" s="123"/>
      <c r="R41" s="123"/>
      <c r="S41" s="123"/>
      <c r="T41" s="128"/>
      <c r="U41" s="125"/>
      <c r="V41" s="128">
        <f t="shared" si="5"/>
      </c>
      <c r="W41" s="123">
        <f t="shared" si="6"/>
        <v>0</v>
      </c>
      <c r="X41" s="129" t="str">
        <f t="shared" si="7"/>
        <v>не фин.</v>
      </c>
      <c r="Y41" s="153">
        <f t="shared" si="8"/>
      </c>
      <c r="Z41" s="147"/>
      <c r="AA41" s="142"/>
      <c r="AB41" s="143"/>
      <c r="AC41" s="143"/>
      <c r="AD41" s="143"/>
      <c r="AE41" s="148"/>
      <c r="AF41" s="145"/>
      <c r="AG41" s="148">
        <f t="shared" si="9"/>
      </c>
      <c r="AH41" s="143">
        <f t="shared" si="10"/>
        <v>0</v>
      </c>
      <c r="AI41" s="149" t="str">
        <f t="shared" si="11"/>
        <v>не фин.</v>
      </c>
      <c r="AJ41" s="160">
        <f t="shared" si="12"/>
      </c>
      <c r="AK41" s="64">
        <f t="shared" si="13"/>
      </c>
      <c r="AL41" s="77" t="str">
        <f t="shared" si="14"/>
        <v>не фин.</v>
      </c>
      <c r="AM41" s="71">
        <f t="shared" si="15"/>
        <v>4</v>
      </c>
      <c r="AN41" s="75">
        <f t="shared" si="16"/>
        <v>0</v>
      </c>
      <c r="AO41" s="74"/>
      <c r="AP41" s="36">
        <f t="shared" si="0"/>
      </c>
      <c r="AQ41" s="86"/>
      <c r="AR41" s="105">
        <f t="shared" si="31"/>
        <v>0</v>
      </c>
      <c r="AS41" s="173" t="str">
        <f t="shared" si="32"/>
        <v>не фин.</v>
      </c>
      <c r="AT41" s="167">
        <f t="shared" si="17"/>
        <v>0</v>
      </c>
      <c r="AU41" s="170"/>
      <c r="AV41" s="93">
        <f t="shared" si="33"/>
        <v>0</v>
      </c>
      <c r="AW41" s="94"/>
      <c r="AX41" s="106">
        <f t="shared" si="21"/>
      </c>
      <c r="AY41" s="83">
        <f t="shared" si="4"/>
      </c>
      <c r="AZ41" s="9"/>
      <c r="BA41" s="10"/>
    </row>
    <row r="42" spans="1:53" s="8" customFormat="1" ht="14.25">
      <c r="A42" s="39">
        <v>37</v>
      </c>
      <c r="B42" s="39"/>
      <c r="C42" s="37"/>
      <c r="D42" s="41"/>
      <c r="E42" s="37"/>
      <c r="F42" s="1"/>
      <c r="G42" s="1"/>
      <c r="H42" s="1"/>
      <c r="I42" s="1"/>
      <c r="J42" s="78"/>
      <c r="K42" s="78"/>
      <c r="L42" s="78"/>
      <c r="M42" s="42"/>
      <c r="N42" s="97"/>
      <c r="O42" s="127"/>
      <c r="P42" s="122"/>
      <c r="Q42" s="123"/>
      <c r="R42" s="123"/>
      <c r="S42" s="123"/>
      <c r="T42" s="128"/>
      <c r="U42" s="125"/>
      <c r="V42" s="128">
        <f t="shared" si="5"/>
      </c>
      <c r="W42" s="123">
        <f t="shared" si="6"/>
        <v>0</v>
      </c>
      <c r="X42" s="129" t="str">
        <f t="shared" si="7"/>
        <v>не фин.</v>
      </c>
      <c r="Y42" s="153">
        <f t="shared" si="8"/>
      </c>
      <c r="Z42" s="147"/>
      <c r="AA42" s="142"/>
      <c r="AB42" s="143"/>
      <c r="AC42" s="143"/>
      <c r="AD42" s="143"/>
      <c r="AE42" s="148"/>
      <c r="AF42" s="145"/>
      <c r="AG42" s="148">
        <f t="shared" si="9"/>
      </c>
      <c r="AH42" s="143">
        <f t="shared" si="10"/>
        <v>0</v>
      </c>
      <c r="AI42" s="149" t="str">
        <f t="shared" si="11"/>
        <v>не фин.</v>
      </c>
      <c r="AJ42" s="160">
        <f t="shared" si="12"/>
      </c>
      <c r="AK42" s="64">
        <f t="shared" si="13"/>
      </c>
      <c r="AL42" s="77" t="str">
        <f t="shared" si="14"/>
        <v>не фин.</v>
      </c>
      <c r="AM42" s="71">
        <f t="shared" si="15"/>
        <v>4</v>
      </c>
      <c r="AN42" s="75">
        <f t="shared" si="16"/>
        <v>0</v>
      </c>
      <c r="AO42" s="74"/>
      <c r="AP42" s="36">
        <f t="shared" si="0"/>
      </c>
      <c r="AQ42" s="86"/>
      <c r="AR42" s="101">
        <f aca="true" t="shared" si="34" ref="AR42:AR47">SUM($AK$42:$AK$47)</f>
        <v>0</v>
      </c>
      <c r="AS42" s="171" t="str">
        <f aca="true" t="shared" si="35" ref="AS42:AS47">IF(COUNTIF($AL$42:$AL$47,"прев. КВ")&gt;0,"прев. КВ",IF(AV42&gt;0,"сн с этапов",IF(COUNTIF($AL$42:$AL$47,"не фин.")&gt;0,"не фин.",AR42)))</f>
        <v>не фин.</v>
      </c>
      <c r="AT42" s="165">
        <f t="shared" si="17"/>
        <v>0</v>
      </c>
      <c r="AU42" s="168"/>
      <c r="AV42" s="91">
        <f aca="true" t="shared" si="36" ref="AV42:AV47">SUM($AN$42:$AN$47)</f>
        <v>0</v>
      </c>
      <c r="AW42" s="95"/>
      <c r="AX42" s="102">
        <f t="shared" si="21"/>
      </c>
      <c r="AY42" s="83">
        <f t="shared" si="4"/>
      </c>
      <c r="AZ42" s="9"/>
      <c r="BA42" s="10"/>
    </row>
    <row r="43" spans="1:53" s="8" customFormat="1" ht="14.25">
      <c r="A43" s="39">
        <v>38</v>
      </c>
      <c r="B43" s="39"/>
      <c r="C43" s="37"/>
      <c r="D43" s="41"/>
      <c r="E43" s="37"/>
      <c r="F43" s="1"/>
      <c r="G43" s="1"/>
      <c r="H43" s="1"/>
      <c r="I43" s="1"/>
      <c r="J43" s="78"/>
      <c r="K43" s="78"/>
      <c r="L43" s="78"/>
      <c r="M43" s="42"/>
      <c r="N43" s="97"/>
      <c r="O43" s="127"/>
      <c r="P43" s="122"/>
      <c r="Q43" s="123"/>
      <c r="R43" s="123"/>
      <c r="S43" s="123"/>
      <c r="T43" s="128"/>
      <c r="U43" s="125"/>
      <c r="V43" s="128">
        <f t="shared" si="5"/>
      </c>
      <c r="W43" s="123">
        <f t="shared" si="6"/>
        <v>0</v>
      </c>
      <c r="X43" s="129" t="str">
        <f t="shared" si="7"/>
        <v>не фин.</v>
      </c>
      <c r="Y43" s="153">
        <f t="shared" si="8"/>
      </c>
      <c r="Z43" s="147"/>
      <c r="AA43" s="142"/>
      <c r="AB43" s="143"/>
      <c r="AC43" s="143"/>
      <c r="AD43" s="143"/>
      <c r="AE43" s="148"/>
      <c r="AF43" s="145"/>
      <c r="AG43" s="148">
        <f t="shared" si="9"/>
      </c>
      <c r="AH43" s="143">
        <f t="shared" si="10"/>
        <v>0</v>
      </c>
      <c r="AI43" s="149" t="str">
        <f t="shared" si="11"/>
        <v>не фин.</v>
      </c>
      <c r="AJ43" s="160">
        <f t="shared" si="12"/>
      </c>
      <c r="AK43" s="64">
        <f t="shared" si="13"/>
      </c>
      <c r="AL43" s="77" t="str">
        <f t="shared" si="14"/>
        <v>не фин.</v>
      </c>
      <c r="AM43" s="71">
        <f t="shared" si="15"/>
        <v>4</v>
      </c>
      <c r="AN43" s="75">
        <f t="shared" si="16"/>
        <v>0</v>
      </c>
      <c r="AO43" s="74"/>
      <c r="AP43" s="36">
        <f t="shared" si="0"/>
      </c>
      <c r="AQ43" s="86"/>
      <c r="AR43" s="103">
        <f t="shared" si="34"/>
        <v>0</v>
      </c>
      <c r="AS43" s="172" t="str">
        <f t="shared" si="35"/>
        <v>не фин.</v>
      </c>
      <c r="AT43" s="166">
        <f t="shared" si="17"/>
        <v>0</v>
      </c>
      <c r="AU43" s="169"/>
      <c r="AV43" s="92">
        <f t="shared" si="36"/>
        <v>0</v>
      </c>
      <c r="AW43" s="96"/>
      <c r="AX43" s="104">
        <f t="shared" si="21"/>
      </c>
      <c r="AY43" s="83">
        <f t="shared" si="4"/>
      </c>
      <c r="AZ43" s="9"/>
      <c r="BA43" s="10"/>
    </row>
    <row r="44" spans="1:53" s="8" customFormat="1" ht="14.25">
      <c r="A44" s="39">
        <v>39</v>
      </c>
      <c r="B44" s="39"/>
      <c r="C44" s="37"/>
      <c r="D44" s="41"/>
      <c r="E44" s="37"/>
      <c r="F44" s="1"/>
      <c r="G44" s="1"/>
      <c r="H44" s="1"/>
      <c r="I44" s="1"/>
      <c r="J44" s="78"/>
      <c r="K44" s="78"/>
      <c r="L44" s="78"/>
      <c r="M44" s="42"/>
      <c r="N44" s="97"/>
      <c r="O44" s="127"/>
      <c r="P44" s="122"/>
      <c r="Q44" s="123"/>
      <c r="R44" s="123"/>
      <c r="S44" s="123"/>
      <c r="T44" s="128"/>
      <c r="U44" s="125"/>
      <c r="V44" s="128">
        <f t="shared" si="5"/>
      </c>
      <c r="W44" s="123">
        <f t="shared" si="6"/>
        <v>0</v>
      </c>
      <c r="X44" s="129" t="str">
        <f t="shared" si="7"/>
        <v>не фин.</v>
      </c>
      <c r="Y44" s="153">
        <f t="shared" si="8"/>
      </c>
      <c r="Z44" s="147"/>
      <c r="AA44" s="142"/>
      <c r="AB44" s="143"/>
      <c r="AC44" s="143"/>
      <c r="AD44" s="143"/>
      <c r="AE44" s="148"/>
      <c r="AF44" s="145"/>
      <c r="AG44" s="148">
        <f t="shared" si="9"/>
      </c>
      <c r="AH44" s="143">
        <f t="shared" si="10"/>
        <v>0</v>
      </c>
      <c r="AI44" s="149" t="str">
        <f t="shared" si="11"/>
        <v>не фин.</v>
      </c>
      <c r="AJ44" s="160">
        <f t="shared" si="12"/>
      </c>
      <c r="AK44" s="64">
        <f t="shared" si="13"/>
      </c>
      <c r="AL44" s="77" t="str">
        <f t="shared" si="14"/>
        <v>не фин.</v>
      </c>
      <c r="AM44" s="71">
        <f t="shared" si="15"/>
        <v>4</v>
      </c>
      <c r="AN44" s="75">
        <f t="shared" si="16"/>
        <v>0</v>
      </c>
      <c r="AO44" s="74"/>
      <c r="AP44" s="36">
        <f t="shared" si="0"/>
      </c>
      <c r="AQ44" s="86"/>
      <c r="AR44" s="103">
        <f t="shared" si="34"/>
        <v>0</v>
      </c>
      <c r="AS44" s="172" t="str">
        <f t="shared" si="35"/>
        <v>не фин.</v>
      </c>
      <c r="AT44" s="166">
        <f t="shared" si="17"/>
        <v>0</v>
      </c>
      <c r="AU44" s="169"/>
      <c r="AV44" s="92">
        <f t="shared" si="36"/>
        <v>0</v>
      </c>
      <c r="AW44" s="96"/>
      <c r="AX44" s="104">
        <f t="shared" si="21"/>
      </c>
      <c r="AY44" s="83">
        <f t="shared" si="4"/>
      </c>
      <c r="AZ44" s="9"/>
      <c r="BA44" s="10"/>
    </row>
    <row r="45" spans="1:53" s="8" customFormat="1" ht="14.25">
      <c r="A45" s="39">
        <v>40</v>
      </c>
      <c r="B45" s="39"/>
      <c r="C45" s="37"/>
      <c r="D45" s="41"/>
      <c r="E45" s="37"/>
      <c r="F45" s="1"/>
      <c r="G45" s="1"/>
      <c r="H45" s="1"/>
      <c r="I45" s="1"/>
      <c r="J45" s="78"/>
      <c r="K45" s="78"/>
      <c r="L45" s="78"/>
      <c r="M45" s="42"/>
      <c r="N45" s="97"/>
      <c r="O45" s="127"/>
      <c r="P45" s="122"/>
      <c r="Q45" s="123"/>
      <c r="R45" s="123"/>
      <c r="S45" s="123"/>
      <c r="T45" s="128"/>
      <c r="U45" s="125"/>
      <c r="V45" s="128">
        <f t="shared" si="5"/>
      </c>
      <c r="W45" s="123">
        <f t="shared" si="6"/>
        <v>0</v>
      </c>
      <c r="X45" s="129" t="str">
        <f t="shared" si="7"/>
        <v>не фин.</v>
      </c>
      <c r="Y45" s="153">
        <f t="shared" si="8"/>
      </c>
      <c r="Z45" s="147"/>
      <c r="AA45" s="142"/>
      <c r="AB45" s="143"/>
      <c r="AC45" s="143"/>
      <c r="AD45" s="143"/>
      <c r="AE45" s="148"/>
      <c r="AF45" s="145"/>
      <c r="AG45" s="148">
        <f t="shared" si="9"/>
      </c>
      <c r="AH45" s="143">
        <f t="shared" si="10"/>
        <v>0</v>
      </c>
      <c r="AI45" s="149" t="str">
        <f t="shared" si="11"/>
        <v>не фин.</v>
      </c>
      <c r="AJ45" s="160">
        <f t="shared" si="12"/>
      </c>
      <c r="AK45" s="64">
        <f t="shared" si="13"/>
      </c>
      <c r="AL45" s="77" t="str">
        <f t="shared" si="14"/>
        <v>не фин.</v>
      </c>
      <c r="AM45" s="71">
        <f t="shared" si="15"/>
        <v>4</v>
      </c>
      <c r="AN45" s="75">
        <f t="shared" si="16"/>
        <v>0</v>
      </c>
      <c r="AO45" s="74"/>
      <c r="AP45" s="36">
        <f t="shared" si="0"/>
      </c>
      <c r="AQ45" s="86"/>
      <c r="AR45" s="103">
        <f t="shared" si="34"/>
        <v>0</v>
      </c>
      <c r="AS45" s="172" t="str">
        <f t="shared" si="35"/>
        <v>не фин.</v>
      </c>
      <c r="AT45" s="166">
        <f t="shared" si="17"/>
        <v>0</v>
      </c>
      <c r="AU45" s="169"/>
      <c r="AV45" s="92">
        <f t="shared" si="36"/>
        <v>0</v>
      </c>
      <c r="AW45" s="96"/>
      <c r="AX45" s="104">
        <f t="shared" si="21"/>
      </c>
      <c r="AY45" s="83">
        <f t="shared" si="4"/>
      </c>
      <c r="AZ45" s="9"/>
      <c r="BA45" s="10"/>
    </row>
    <row r="46" spans="1:53" s="8" customFormat="1" ht="14.25">
      <c r="A46" s="39">
        <v>41</v>
      </c>
      <c r="B46" s="39"/>
      <c r="C46" s="37"/>
      <c r="D46" s="41"/>
      <c r="E46" s="37"/>
      <c r="F46" s="1"/>
      <c r="G46" s="1"/>
      <c r="H46" s="1"/>
      <c r="I46" s="1"/>
      <c r="J46" s="78"/>
      <c r="K46" s="78"/>
      <c r="L46" s="78"/>
      <c r="M46" s="42"/>
      <c r="N46" s="97"/>
      <c r="O46" s="127"/>
      <c r="P46" s="122"/>
      <c r="Q46" s="123"/>
      <c r="R46" s="123"/>
      <c r="S46" s="123"/>
      <c r="T46" s="128"/>
      <c r="U46" s="125"/>
      <c r="V46" s="128">
        <f t="shared" si="5"/>
      </c>
      <c r="W46" s="123">
        <f t="shared" si="6"/>
        <v>0</v>
      </c>
      <c r="X46" s="129" t="str">
        <f t="shared" si="7"/>
        <v>не фин.</v>
      </c>
      <c r="Y46" s="153">
        <f t="shared" si="8"/>
      </c>
      <c r="Z46" s="147"/>
      <c r="AA46" s="142"/>
      <c r="AB46" s="143"/>
      <c r="AC46" s="143"/>
      <c r="AD46" s="143"/>
      <c r="AE46" s="148"/>
      <c r="AF46" s="145"/>
      <c r="AG46" s="148">
        <f t="shared" si="9"/>
      </c>
      <c r="AH46" s="143">
        <f t="shared" si="10"/>
        <v>0</v>
      </c>
      <c r="AI46" s="149" t="str">
        <f t="shared" si="11"/>
        <v>не фин.</v>
      </c>
      <c r="AJ46" s="160">
        <f t="shared" si="12"/>
      </c>
      <c r="AK46" s="64">
        <f t="shared" si="13"/>
      </c>
      <c r="AL46" s="77" t="str">
        <f t="shared" si="14"/>
        <v>не фин.</v>
      </c>
      <c r="AM46" s="71">
        <f t="shared" si="15"/>
        <v>4</v>
      </c>
      <c r="AN46" s="75">
        <f t="shared" si="16"/>
        <v>0</v>
      </c>
      <c r="AO46" s="74"/>
      <c r="AP46" s="36">
        <f t="shared" si="0"/>
      </c>
      <c r="AQ46" s="86"/>
      <c r="AR46" s="103">
        <f t="shared" si="34"/>
        <v>0</v>
      </c>
      <c r="AS46" s="172" t="str">
        <f t="shared" si="35"/>
        <v>не фин.</v>
      </c>
      <c r="AT46" s="166">
        <f t="shared" si="17"/>
        <v>0</v>
      </c>
      <c r="AU46" s="169"/>
      <c r="AV46" s="92">
        <f t="shared" si="36"/>
        <v>0</v>
      </c>
      <c r="AW46" s="96"/>
      <c r="AX46" s="104">
        <f t="shared" si="21"/>
      </c>
      <c r="AY46" s="83">
        <f t="shared" si="4"/>
      </c>
      <c r="AZ46" s="9"/>
      <c r="BA46" s="10"/>
    </row>
    <row r="47" spans="1:53" s="8" customFormat="1" ht="14.25">
      <c r="A47" s="39">
        <v>42</v>
      </c>
      <c r="B47" s="39"/>
      <c r="C47" s="37"/>
      <c r="D47" s="41"/>
      <c r="E47" s="37"/>
      <c r="F47" s="1"/>
      <c r="G47" s="1"/>
      <c r="H47" s="1"/>
      <c r="I47" s="1"/>
      <c r="J47" s="78"/>
      <c r="K47" s="78"/>
      <c r="L47" s="78"/>
      <c r="M47" s="42"/>
      <c r="N47" s="97"/>
      <c r="O47" s="127"/>
      <c r="P47" s="122"/>
      <c r="Q47" s="123"/>
      <c r="R47" s="123"/>
      <c r="S47" s="123"/>
      <c r="T47" s="128"/>
      <c r="U47" s="125"/>
      <c r="V47" s="128">
        <f t="shared" si="5"/>
      </c>
      <c r="W47" s="123">
        <f t="shared" si="6"/>
        <v>0</v>
      </c>
      <c r="X47" s="129" t="str">
        <f t="shared" si="7"/>
        <v>не фин.</v>
      </c>
      <c r="Y47" s="153">
        <f t="shared" si="8"/>
      </c>
      <c r="Z47" s="147"/>
      <c r="AA47" s="142"/>
      <c r="AB47" s="143"/>
      <c r="AC47" s="143"/>
      <c r="AD47" s="143"/>
      <c r="AE47" s="148"/>
      <c r="AF47" s="145"/>
      <c r="AG47" s="148">
        <f t="shared" si="9"/>
      </c>
      <c r="AH47" s="143">
        <f t="shared" si="10"/>
        <v>0</v>
      </c>
      <c r="AI47" s="149" t="str">
        <f t="shared" si="11"/>
        <v>не фин.</v>
      </c>
      <c r="AJ47" s="160">
        <f t="shared" si="12"/>
      </c>
      <c r="AK47" s="64">
        <f t="shared" si="13"/>
      </c>
      <c r="AL47" s="77" t="str">
        <f t="shared" si="14"/>
        <v>не фин.</v>
      </c>
      <c r="AM47" s="71">
        <f t="shared" si="15"/>
        <v>4</v>
      </c>
      <c r="AN47" s="75">
        <f t="shared" si="16"/>
        <v>0</v>
      </c>
      <c r="AO47" s="74"/>
      <c r="AP47" s="36">
        <f t="shared" si="0"/>
      </c>
      <c r="AQ47" s="86"/>
      <c r="AR47" s="105">
        <f t="shared" si="34"/>
        <v>0</v>
      </c>
      <c r="AS47" s="173" t="str">
        <f t="shared" si="35"/>
        <v>не фин.</v>
      </c>
      <c r="AT47" s="167">
        <f t="shared" si="17"/>
        <v>0</v>
      </c>
      <c r="AU47" s="170"/>
      <c r="AV47" s="93">
        <f t="shared" si="36"/>
        <v>0</v>
      </c>
      <c r="AW47" s="94"/>
      <c r="AX47" s="106">
        <f t="shared" si="21"/>
      </c>
      <c r="AY47" s="83">
        <f t="shared" si="4"/>
      </c>
      <c r="AZ47" s="9"/>
      <c r="BA47" s="10"/>
    </row>
    <row r="48" spans="1:53" s="8" customFormat="1" ht="14.25">
      <c r="A48" s="39">
        <v>43</v>
      </c>
      <c r="B48" s="39"/>
      <c r="C48" s="37"/>
      <c r="D48" s="41"/>
      <c r="E48" s="37"/>
      <c r="F48" s="1"/>
      <c r="G48" s="1"/>
      <c r="H48" s="1"/>
      <c r="I48" s="1"/>
      <c r="J48" s="78"/>
      <c r="K48" s="78"/>
      <c r="L48" s="78"/>
      <c r="M48" s="42"/>
      <c r="N48" s="97"/>
      <c r="O48" s="127"/>
      <c r="P48" s="122"/>
      <c r="Q48" s="123"/>
      <c r="R48" s="123"/>
      <c r="S48" s="123"/>
      <c r="T48" s="128"/>
      <c r="U48" s="125"/>
      <c r="V48" s="128">
        <f t="shared" si="5"/>
      </c>
      <c r="W48" s="123">
        <f t="shared" si="6"/>
        <v>0</v>
      </c>
      <c r="X48" s="129" t="str">
        <f t="shared" si="7"/>
        <v>не фин.</v>
      </c>
      <c r="Y48" s="153">
        <f t="shared" si="8"/>
      </c>
      <c r="Z48" s="147"/>
      <c r="AA48" s="142"/>
      <c r="AB48" s="143"/>
      <c r="AC48" s="143"/>
      <c r="AD48" s="143"/>
      <c r="AE48" s="148"/>
      <c r="AF48" s="145"/>
      <c r="AG48" s="148">
        <f t="shared" si="9"/>
      </c>
      <c r="AH48" s="143">
        <f t="shared" si="10"/>
        <v>0</v>
      </c>
      <c r="AI48" s="149" t="str">
        <f t="shared" si="11"/>
        <v>не фин.</v>
      </c>
      <c r="AJ48" s="160">
        <f t="shared" si="12"/>
      </c>
      <c r="AK48" s="64">
        <f t="shared" si="13"/>
      </c>
      <c r="AL48" s="77" t="str">
        <f t="shared" si="14"/>
        <v>не фин.</v>
      </c>
      <c r="AM48" s="71">
        <f t="shared" si="15"/>
        <v>4</v>
      </c>
      <c r="AN48" s="75">
        <f t="shared" si="16"/>
        <v>0</v>
      </c>
      <c r="AO48" s="74"/>
      <c r="AP48" s="36">
        <f t="shared" si="0"/>
      </c>
      <c r="AQ48" s="86"/>
      <c r="AR48" s="101">
        <f aca="true" t="shared" si="37" ref="AR48:AR53">SUM($AK$48:$AK$53)</f>
        <v>0</v>
      </c>
      <c r="AS48" s="171" t="str">
        <f aca="true" t="shared" si="38" ref="AS48:AS53">IF(COUNTIF($AL$48:$AL$53,"прев. КВ")&gt;0,"прев. КВ",IF(AV48&gt;0,"сн с этапов",IF(COUNTIF($AL$48:$AL$53,"не фин.")&gt;0,"не фин.",AR48)))</f>
        <v>не фин.</v>
      </c>
      <c r="AT48" s="165">
        <f t="shared" si="17"/>
        <v>0</v>
      </c>
      <c r="AU48" s="168"/>
      <c r="AV48" s="91">
        <f aca="true" t="shared" si="39" ref="AV48:AV53">SUM($AN$48:$AN$53)</f>
        <v>0</v>
      </c>
      <c r="AW48" s="95"/>
      <c r="AX48" s="102">
        <f t="shared" si="21"/>
      </c>
      <c r="AY48" s="83">
        <f t="shared" si="4"/>
      </c>
      <c r="AZ48" s="9"/>
      <c r="BA48" s="10"/>
    </row>
    <row r="49" spans="1:53" s="8" customFormat="1" ht="14.25">
      <c r="A49" s="39">
        <v>44</v>
      </c>
      <c r="B49" s="39"/>
      <c r="C49" s="37"/>
      <c r="D49" s="41"/>
      <c r="E49" s="37"/>
      <c r="F49" s="1"/>
      <c r="G49" s="1"/>
      <c r="H49" s="1"/>
      <c r="I49" s="1"/>
      <c r="J49" s="78"/>
      <c r="K49" s="78"/>
      <c r="L49" s="78"/>
      <c r="M49" s="42"/>
      <c r="N49" s="97"/>
      <c r="O49" s="127"/>
      <c r="P49" s="122"/>
      <c r="Q49" s="123"/>
      <c r="R49" s="123"/>
      <c r="S49" s="123"/>
      <c r="T49" s="128"/>
      <c r="U49" s="125"/>
      <c r="V49" s="128">
        <f t="shared" si="5"/>
      </c>
      <c r="W49" s="123">
        <f t="shared" si="6"/>
        <v>0</v>
      </c>
      <c r="X49" s="129" t="str">
        <f t="shared" si="7"/>
        <v>не фин.</v>
      </c>
      <c r="Y49" s="153">
        <f t="shared" si="8"/>
      </c>
      <c r="Z49" s="147"/>
      <c r="AA49" s="142"/>
      <c r="AB49" s="143"/>
      <c r="AC49" s="143"/>
      <c r="AD49" s="143"/>
      <c r="AE49" s="148"/>
      <c r="AF49" s="145"/>
      <c r="AG49" s="148">
        <f t="shared" si="9"/>
      </c>
      <c r="AH49" s="143">
        <f t="shared" si="10"/>
        <v>0</v>
      </c>
      <c r="AI49" s="149" t="str">
        <f t="shared" si="11"/>
        <v>не фин.</v>
      </c>
      <c r="AJ49" s="160">
        <f t="shared" si="12"/>
      </c>
      <c r="AK49" s="64">
        <f t="shared" si="13"/>
      </c>
      <c r="AL49" s="77" t="str">
        <f t="shared" si="14"/>
        <v>не фин.</v>
      </c>
      <c r="AM49" s="71">
        <f t="shared" si="15"/>
        <v>4</v>
      </c>
      <c r="AN49" s="75">
        <f t="shared" si="16"/>
        <v>0</v>
      </c>
      <c r="AO49" s="74"/>
      <c r="AP49" s="36">
        <f t="shared" si="0"/>
      </c>
      <c r="AQ49" s="86"/>
      <c r="AR49" s="103">
        <f t="shared" si="37"/>
        <v>0</v>
      </c>
      <c r="AS49" s="172" t="str">
        <f t="shared" si="38"/>
        <v>не фин.</v>
      </c>
      <c r="AT49" s="166">
        <f t="shared" si="17"/>
        <v>0</v>
      </c>
      <c r="AU49" s="169"/>
      <c r="AV49" s="92">
        <f t="shared" si="39"/>
        <v>0</v>
      </c>
      <c r="AW49" s="96"/>
      <c r="AX49" s="104">
        <f t="shared" si="21"/>
      </c>
      <c r="AY49" s="83">
        <f t="shared" si="4"/>
      </c>
      <c r="AZ49" s="9"/>
      <c r="BA49" s="10"/>
    </row>
    <row r="50" spans="1:53" s="8" customFormat="1" ht="14.25">
      <c r="A50" s="39">
        <v>45</v>
      </c>
      <c r="B50" s="39"/>
      <c r="C50" s="37"/>
      <c r="D50" s="41"/>
      <c r="E50" s="37"/>
      <c r="F50" s="1"/>
      <c r="G50" s="1"/>
      <c r="H50" s="1"/>
      <c r="I50" s="1"/>
      <c r="J50" s="78"/>
      <c r="K50" s="78"/>
      <c r="L50" s="78"/>
      <c r="M50" s="42"/>
      <c r="N50" s="97"/>
      <c r="O50" s="127"/>
      <c r="P50" s="122"/>
      <c r="Q50" s="123"/>
      <c r="R50" s="123"/>
      <c r="S50" s="123"/>
      <c r="T50" s="128"/>
      <c r="U50" s="125"/>
      <c r="V50" s="128">
        <f t="shared" si="5"/>
      </c>
      <c r="W50" s="123">
        <f t="shared" si="6"/>
        <v>0</v>
      </c>
      <c r="X50" s="129" t="str">
        <f t="shared" si="7"/>
        <v>не фин.</v>
      </c>
      <c r="Y50" s="153">
        <f t="shared" si="8"/>
      </c>
      <c r="Z50" s="147"/>
      <c r="AA50" s="142"/>
      <c r="AB50" s="143"/>
      <c r="AC50" s="143"/>
      <c r="AD50" s="143"/>
      <c r="AE50" s="148"/>
      <c r="AF50" s="145"/>
      <c r="AG50" s="148">
        <f t="shared" si="9"/>
      </c>
      <c r="AH50" s="143">
        <f t="shared" si="10"/>
        <v>0</v>
      </c>
      <c r="AI50" s="149" t="str">
        <f t="shared" si="11"/>
        <v>не фин.</v>
      </c>
      <c r="AJ50" s="160">
        <f t="shared" si="12"/>
      </c>
      <c r="AK50" s="64">
        <f t="shared" si="13"/>
      </c>
      <c r="AL50" s="77" t="str">
        <f t="shared" si="14"/>
        <v>не фин.</v>
      </c>
      <c r="AM50" s="71">
        <f t="shared" si="15"/>
        <v>4</v>
      </c>
      <c r="AN50" s="75">
        <f t="shared" si="16"/>
        <v>0</v>
      </c>
      <c r="AO50" s="74"/>
      <c r="AP50" s="36">
        <f t="shared" si="0"/>
      </c>
      <c r="AQ50" s="86"/>
      <c r="AR50" s="103">
        <f t="shared" si="37"/>
        <v>0</v>
      </c>
      <c r="AS50" s="172" t="str">
        <f t="shared" si="38"/>
        <v>не фин.</v>
      </c>
      <c r="AT50" s="166">
        <f t="shared" si="17"/>
        <v>0</v>
      </c>
      <c r="AU50" s="169"/>
      <c r="AV50" s="92">
        <f t="shared" si="39"/>
        <v>0</v>
      </c>
      <c r="AW50" s="96"/>
      <c r="AX50" s="104">
        <f t="shared" si="21"/>
      </c>
      <c r="AY50" s="83">
        <f t="shared" si="4"/>
      </c>
      <c r="AZ50" s="9"/>
      <c r="BA50" s="10"/>
    </row>
    <row r="51" spans="1:53" s="8" customFormat="1" ht="14.25">
      <c r="A51" s="39">
        <v>46</v>
      </c>
      <c r="B51" s="39"/>
      <c r="C51" s="37"/>
      <c r="D51" s="41"/>
      <c r="E51" s="37"/>
      <c r="F51" s="1"/>
      <c r="G51" s="1"/>
      <c r="H51" s="1"/>
      <c r="I51" s="1"/>
      <c r="J51" s="78"/>
      <c r="K51" s="78"/>
      <c r="L51" s="78"/>
      <c r="M51" s="42"/>
      <c r="N51" s="97"/>
      <c r="O51" s="127"/>
      <c r="P51" s="122"/>
      <c r="Q51" s="123"/>
      <c r="R51" s="123"/>
      <c r="S51" s="123"/>
      <c r="T51" s="128"/>
      <c r="U51" s="125"/>
      <c r="V51" s="128">
        <f t="shared" si="5"/>
      </c>
      <c r="W51" s="123">
        <f t="shared" si="6"/>
        <v>0</v>
      </c>
      <c r="X51" s="129" t="str">
        <f t="shared" si="7"/>
        <v>не фин.</v>
      </c>
      <c r="Y51" s="153">
        <f t="shared" si="8"/>
      </c>
      <c r="Z51" s="147"/>
      <c r="AA51" s="142"/>
      <c r="AB51" s="143"/>
      <c r="AC51" s="143"/>
      <c r="AD51" s="143"/>
      <c r="AE51" s="148"/>
      <c r="AF51" s="145"/>
      <c r="AG51" s="148">
        <f t="shared" si="9"/>
      </c>
      <c r="AH51" s="143">
        <f t="shared" si="10"/>
        <v>0</v>
      </c>
      <c r="AI51" s="149" t="str">
        <f t="shared" si="11"/>
        <v>не фин.</v>
      </c>
      <c r="AJ51" s="160">
        <f t="shared" si="12"/>
      </c>
      <c r="AK51" s="64">
        <f t="shared" si="13"/>
      </c>
      <c r="AL51" s="77" t="str">
        <f t="shared" si="14"/>
        <v>не фин.</v>
      </c>
      <c r="AM51" s="71">
        <f t="shared" si="15"/>
        <v>4</v>
      </c>
      <c r="AN51" s="75">
        <f t="shared" si="16"/>
        <v>0</v>
      </c>
      <c r="AO51" s="74"/>
      <c r="AP51" s="36">
        <f t="shared" si="0"/>
      </c>
      <c r="AQ51" s="86"/>
      <c r="AR51" s="103">
        <f t="shared" si="37"/>
        <v>0</v>
      </c>
      <c r="AS51" s="172" t="str">
        <f t="shared" si="38"/>
        <v>не фин.</v>
      </c>
      <c r="AT51" s="166">
        <f t="shared" si="17"/>
        <v>0</v>
      </c>
      <c r="AU51" s="169"/>
      <c r="AV51" s="92">
        <f t="shared" si="39"/>
        <v>0</v>
      </c>
      <c r="AW51" s="96"/>
      <c r="AX51" s="104">
        <f t="shared" si="21"/>
      </c>
      <c r="AY51" s="83">
        <f t="shared" si="4"/>
      </c>
      <c r="AZ51" s="9"/>
      <c r="BA51" s="10"/>
    </row>
    <row r="52" spans="1:53" s="8" customFormat="1" ht="14.25">
      <c r="A52" s="39">
        <v>47</v>
      </c>
      <c r="B52" s="39"/>
      <c r="C52" s="37"/>
      <c r="D52" s="41"/>
      <c r="E52" s="37"/>
      <c r="F52" s="1"/>
      <c r="G52" s="1"/>
      <c r="H52" s="1"/>
      <c r="I52" s="1"/>
      <c r="J52" s="78"/>
      <c r="K52" s="78"/>
      <c r="L52" s="78"/>
      <c r="M52" s="42"/>
      <c r="N52" s="97"/>
      <c r="O52" s="127"/>
      <c r="P52" s="122"/>
      <c r="Q52" s="123"/>
      <c r="R52" s="123"/>
      <c r="S52" s="123"/>
      <c r="T52" s="128"/>
      <c r="U52" s="125"/>
      <c r="V52" s="128">
        <f t="shared" si="5"/>
      </c>
      <c r="W52" s="123">
        <f t="shared" si="6"/>
        <v>0</v>
      </c>
      <c r="X52" s="129" t="str">
        <f t="shared" si="7"/>
        <v>не фин.</v>
      </c>
      <c r="Y52" s="153">
        <f t="shared" si="8"/>
      </c>
      <c r="Z52" s="147"/>
      <c r="AA52" s="142"/>
      <c r="AB52" s="143"/>
      <c r="AC52" s="143"/>
      <c r="AD52" s="143"/>
      <c r="AE52" s="148"/>
      <c r="AF52" s="145"/>
      <c r="AG52" s="148">
        <f t="shared" si="9"/>
      </c>
      <c r="AH52" s="143">
        <f t="shared" si="10"/>
        <v>0</v>
      </c>
      <c r="AI52" s="149" t="str">
        <f t="shared" si="11"/>
        <v>не фин.</v>
      </c>
      <c r="AJ52" s="160">
        <f t="shared" si="12"/>
      </c>
      <c r="AK52" s="64">
        <f t="shared" si="13"/>
      </c>
      <c r="AL52" s="77" t="str">
        <f t="shared" si="14"/>
        <v>не фин.</v>
      </c>
      <c r="AM52" s="71">
        <f t="shared" si="15"/>
        <v>4</v>
      </c>
      <c r="AN52" s="75">
        <f t="shared" si="16"/>
        <v>0</v>
      </c>
      <c r="AO52" s="74"/>
      <c r="AP52" s="36">
        <f t="shared" si="0"/>
      </c>
      <c r="AQ52" s="86"/>
      <c r="AR52" s="103">
        <f t="shared" si="37"/>
        <v>0</v>
      </c>
      <c r="AS52" s="172" t="str">
        <f t="shared" si="38"/>
        <v>не фин.</v>
      </c>
      <c r="AT52" s="166">
        <f t="shared" si="17"/>
        <v>0</v>
      </c>
      <c r="AU52" s="169"/>
      <c r="AV52" s="92">
        <f t="shared" si="39"/>
        <v>0</v>
      </c>
      <c r="AW52" s="96"/>
      <c r="AX52" s="104">
        <f t="shared" si="21"/>
      </c>
      <c r="AY52" s="83">
        <f t="shared" si="4"/>
      </c>
      <c r="AZ52" s="9"/>
      <c r="BA52" s="10"/>
    </row>
    <row r="53" spans="1:53" s="8" customFormat="1" ht="14.25">
      <c r="A53" s="39">
        <v>48</v>
      </c>
      <c r="B53" s="39"/>
      <c r="C53" s="37"/>
      <c r="D53" s="41"/>
      <c r="E53" s="37"/>
      <c r="F53" s="1"/>
      <c r="G53" s="1"/>
      <c r="H53" s="1"/>
      <c r="I53" s="1"/>
      <c r="J53" s="78"/>
      <c r="K53" s="78"/>
      <c r="L53" s="78"/>
      <c r="M53" s="42"/>
      <c r="N53" s="97"/>
      <c r="O53" s="127"/>
      <c r="P53" s="122"/>
      <c r="Q53" s="123"/>
      <c r="R53" s="123"/>
      <c r="S53" s="123"/>
      <c r="T53" s="128"/>
      <c r="U53" s="125"/>
      <c r="V53" s="128">
        <f t="shared" si="5"/>
      </c>
      <c r="W53" s="123">
        <f t="shared" si="6"/>
        <v>0</v>
      </c>
      <c r="X53" s="129" t="str">
        <f t="shared" si="7"/>
        <v>не фин.</v>
      </c>
      <c r="Y53" s="153">
        <f t="shared" si="8"/>
      </c>
      <c r="Z53" s="147"/>
      <c r="AA53" s="142"/>
      <c r="AB53" s="143"/>
      <c r="AC53" s="143"/>
      <c r="AD53" s="143"/>
      <c r="AE53" s="148"/>
      <c r="AF53" s="145"/>
      <c r="AG53" s="148">
        <f t="shared" si="9"/>
      </c>
      <c r="AH53" s="143">
        <f t="shared" si="10"/>
        <v>0</v>
      </c>
      <c r="AI53" s="149" t="str">
        <f t="shared" si="11"/>
        <v>не фин.</v>
      </c>
      <c r="AJ53" s="160">
        <f t="shared" si="12"/>
      </c>
      <c r="AK53" s="64">
        <f t="shared" si="13"/>
      </c>
      <c r="AL53" s="77" t="str">
        <f t="shared" si="14"/>
        <v>не фин.</v>
      </c>
      <c r="AM53" s="71">
        <f t="shared" si="15"/>
        <v>4</v>
      </c>
      <c r="AN53" s="75">
        <f t="shared" si="16"/>
        <v>0</v>
      </c>
      <c r="AO53" s="74"/>
      <c r="AP53" s="36">
        <f t="shared" si="0"/>
      </c>
      <c r="AQ53" s="86"/>
      <c r="AR53" s="105">
        <f t="shared" si="37"/>
        <v>0</v>
      </c>
      <c r="AS53" s="173" t="str">
        <f t="shared" si="38"/>
        <v>не фин.</v>
      </c>
      <c r="AT53" s="167">
        <f t="shared" si="17"/>
        <v>0</v>
      </c>
      <c r="AU53" s="170"/>
      <c r="AV53" s="93">
        <f t="shared" si="39"/>
        <v>0</v>
      </c>
      <c r="AW53" s="94"/>
      <c r="AX53" s="106">
        <f t="shared" si="21"/>
      </c>
      <c r="AY53" s="83">
        <f t="shared" si="4"/>
      </c>
      <c r="AZ53" s="9"/>
      <c r="BA53" s="10"/>
    </row>
    <row r="54" spans="1:53" s="8" customFormat="1" ht="14.25">
      <c r="A54" s="39">
        <v>49</v>
      </c>
      <c r="B54" s="39"/>
      <c r="C54" s="37"/>
      <c r="D54" s="41"/>
      <c r="E54" s="37"/>
      <c r="F54" s="1"/>
      <c r="G54" s="1"/>
      <c r="H54" s="1"/>
      <c r="I54" s="1"/>
      <c r="J54" s="78"/>
      <c r="K54" s="78"/>
      <c r="L54" s="78"/>
      <c r="M54" s="42"/>
      <c r="N54" s="97"/>
      <c r="O54" s="127"/>
      <c r="P54" s="122"/>
      <c r="Q54" s="123"/>
      <c r="R54" s="123"/>
      <c r="S54" s="123"/>
      <c r="T54" s="128"/>
      <c r="U54" s="125"/>
      <c r="V54" s="128">
        <f t="shared" si="5"/>
      </c>
      <c r="W54" s="123">
        <f t="shared" si="6"/>
        <v>0</v>
      </c>
      <c r="X54" s="129" t="str">
        <f t="shared" si="7"/>
        <v>не фин.</v>
      </c>
      <c r="Y54" s="153">
        <f t="shared" si="8"/>
      </c>
      <c r="Z54" s="147"/>
      <c r="AA54" s="142"/>
      <c r="AB54" s="143"/>
      <c r="AC54" s="143"/>
      <c r="AD54" s="143"/>
      <c r="AE54" s="148"/>
      <c r="AF54" s="145"/>
      <c r="AG54" s="148">
        <f t="shared" si="9"/>
      </c>
      <c r="AH54" s="143">
        <f t="shared" si="10"/>
        <v>0</v>
      </c>
      <c r="AI54" s="149" t="str">
        <f t="shared" si="11"/>
        <v>не фин.</v>
      </c>
      <c r="AJ54" s="160">
        <f t="shared" si="12"/>
      </c>
      <c r="AK54" s="64">
        <f t="shared" si="13"/>
      </c>
      <c r="AL54" s="77" t="str">
        <f t="shared" si="14"/>
        <v>не фин.</v>
      </c>
      <c r="AM54" s="71">
        <f t="shared" si="15"/>
        <v>4</v>
      </c>
      <c r="AN54" s="75">
        <f t="shared" si="16"/>
        <v>0</v>
      </c>
      <c r="AO54" s="74"/>
      <c r="AP54" s="36">
        <f t="shared" si="0"/>
      </c>
      <c r="AQ54" s="86"/>
      <c r="AR54" s="101">
        <f aca="true" t="shared" si="40" ref="AR54:AR59">SUM($AK$54:$AK$59)</f>
        <v>0</v>
      </c>
      <c r="AS54" s="171" t="str">
        <f aca="true" t="shared" si="41" ref="AS54:AS59">IF(COUNTIF($AL$54:$AL$59,"прев. КВ")&gt;0,"прев. КВ",IF(AV54&gt;0,"сн с этапов",IF(COUNTIF($AL$54:$AL$59,"не фин.")&gt;0,"не фин.",AR54)))</f>
        <v>не фин.</v>
      </c>
      <c r="AT54" s="165">
        <f t="shared" si="17"/>
        <v>0</v>
      </c>
      <c r="AU54" s="168"/>
      <c r="AV54" s="91">
        <f aca="true" t="shared" si="42" ref="AV54:AV59">SUM($AN$54:$AN$59)</f>
        <v>0</v>
      </c>
      <c r="AW54" s="95"/>
      <c r="AX54" s="102">
        <f t="shared" si="21"/>
      </c>
      <c r="AY54" s="83">
        <f t="shared" si="4"/>
      </c>
      <c r="AZ54" s="9"/>
      <c r="BA54" s="10"/>
    </row>
    <row r="55" spans="1:53" s="8" customFormat="1" ht="14.25">
      <c r="A55" s="39">
        <v>50</v>
      </c>
      <c r="B55" s="39"/>
      <c r="C55" s="37"/>
      <c r="D55" s="41"/>
      <c r="E55" s="37"/>
      <c r="F55" s="1"/>
      <c r="G55" s="1"/>
      <c r="H55" s="1"/>
      <c r="I55" s="1"/>
      <c r="J55" s="78"/>
      <c r="K55" s="78"/>
      <c r="L55" s="78"/>
      <c r="M55" s="42"/>
      <c r="N55" s="97"/>
      <c r="O55" s="127"/>
      <c r="P55" s="122"/>
      <c r="Q55" s="123"/>
      <c r="R55" s="123"/>
      <c r="S55" s="123"/>
      <c r="T55" s="128"/>
      <c r="U55" s="125"/>
      <c r="V55" s="128">
        <f t="shared" si="5"/>
      </c>
      <c r="W55" s="123">
        <f t="shared" si="6"/>
        <v>0</v>
      </c>
      <c r="X55" s="129" t="str">
        <f t="shared" si="7"/>
        <v>не фин.</v>
      </c>
      <c r="Y55" s="153">
        <f t="shared" si="8"/>
      </c>
      <c r="Z55" s="147"/>
      <c r="AA55" s="142"/>
      <c r="AB55" s="143"/>
      <c r="AC55" s="143"/>
      <c r="AD55" s="143"/>
      <c r="AE55" s="148"/>
      <c r="AF55" s="145"/>
      <c r="AG55" s="148">
        <f t="shared" si="9"/>
      </c>
      <c r="AH55" s="143">
        <f t="shared" si="10"/>
        <v>0</v>
      </c>
      <c r="AI55" s="149" t="str">
        <f t="shared" si="11"/>
        <v>не фин.</v>
      </c>
      <c r="AJ55" s="160">
        <f t="shared" si="12"/>
      </c>
      <c r="AK55" s="64">
        <f t="shared" si="13"/>
      </c>
      <c r="AL55" s="77" t="str">
        <f t="shared" si="14"/>
        <v>не фин.</v>
      </c>
      <c r="AM55" s="71">
        <f t="shared" si="15"/>
        <v>4</v>
      </c>
      <c r="AN55" s="75">
        <f t="shared" si="16"/>
        <v>0</v>
      </c>
      <c r="AO55" s="74"/>
      <c r="AP55" s="36">
        <f t="shared" si="0"/>
      </c>
      <c r="AQ55" s="86"/>
      <c r="AR55" s="103">
        <f t="shared" si="40"/>
        <v>0</v>
      </c>
      <c r="AS55" s="172" t="str">
        <f t="shared" si="41"/>
        <v>не фин.</v>
      </c>
      <c r="AT55" s="166">
        <f t="shared" si="17"/>
        <v>0</v>
      </c>
      <c r="AU55" s="169"/>
      <c r="AV55" s="92">
        <f t="shared" si="42"/>
        <v>0</v>
      </c>
      <c r="AW55" s="96"/>
      <c r="AX55" s="104">
        <f t="shared" si="21"/>
      </c>
      <c r="AY55" s="83">
        <f t="shared" si="4"/>
      </c>
      <c r="AZ55" s="9"/>
      <c r="BA55" s="10"/>
    </row>
    <row r="56" spans="1:53" s="8" customFormat="1" ht="14.25">
      <c r="A56" s="39">
        <v>51</v>
      </c>
      <c r="B56" s="39"/>
      <c r="C56" s="37"/>
      <c r="D56" s="41"/>
      <c r="E56" s="37"/>
      <c r="F56" s="1"/>
      <c r="G56" s="1"/>
      <c r="H56" s="1"/>
      <c r="I56" s="1"/>
      <c r="J56" s="78"/>
      <c r="K56" s="78"/>
      <c r="L56" s="78"/>
      <c r="M56" s="42"/>
      <c r="N56" s="97"/>
      <c r="O56" s="127"/>
      <c r="P56" s="122"/>
      <c r="Q56" s="123"/>
      <c r="R56" s="123"/>
      <c r="S56" s="123"/>
      <c r="T56" s="128"/>
      <c r="U56" s="125"/>
      <c r="V56" s="128">
        <f t="shared" si="5"/>
      </c>
      <c r="W56" s="123">
        <f t="shared" si="6"/>
        <v>0</v>
      </c>
      <c r="X56" s="129" t="str">
        <f t="shared" si="7"/>
        <v>не фин.</v>
      </c>
      <c r="Y56" s="153">
        <f t="shared" si="8"/>
      </c>
      <c r="Z56" s="147"/>
      <c r="AA56" s="142"/>
      <c r="AB56" s="143"/>
      <c r="AC56" s="143"/>
      <c r="AD56" s="143"/>
      <c r="AE56" s="148"/>
      <c r="AF56" s="145"/>
      <c r="AG56" s="148">
        <f t="shared" si="9"/>
      </c>
      <c r="AH56" s="143">
        <f t="shared" si="10"/>
        <v>0</v>
      </c>
      <c r="AI56" s="149" t="str">
        <f t="shared" si="11"/>
        <v>не фин.</v>
      </c>
      <c r="AJ56" s="160">
        <f t="shared" si="12"/>
      </c>
      <c r="AK56" s="64">
        <f t="shared" si="13"/>
      </c>
      <c r="AL56" s="77" t="str">
        <f t="shared" si="14"/>
        <v>не фин.</v>
      </c>
      <c r="AM56" s="71">
        <f t="shared" si="15"/>
        <v>4</v>
      </c>
      <c r="AN56" s="75">
        <f t="shared" si="16"/>
        <v>0</v>
      </c>
      <c r="AO56" s="74"/>
      <c r="AP56" s="36">
        <f t="shared" si="0"/>
      </c>
      <c r="AQ56" s="86"/>
      <c r="AR56" s="103">
        <f t="shared" si="40"/>
        <v>0</v>
      </c>
      <c r="AS56" s="172" t="str">
        <f t="shared" si="41"/>
        <v>не фин.</v>
      </c>
      <c r="AT56" s="166">
        <f t="shared" si="17"/>
        <v>0</v>
      </c>
      <c r="AU56" s="169"/>
      <c r="AV56" s="92">
        <f t="shared" si="42"/>
        <v>0</v>
      </c>
      <c r="AW56" s="96"/>
      <c r="AX56" s="104">
        <f t="shared" si="21"/>
      </c>
      <c r="AY56" s="83">
        <f t="shared" si="4"/>
      </c>
      <c r="AZ56" s="9"/>
      <c r="BA56" s="10"/>
    </row>
    <row r="57" spans="1:53" s="8" customFormat="1" ht="14.25">
      <c r="A57" s="39">
        <v>52</v>
      </c>
      <c r="B57" s="39"/>
      <c r="C57" s="37"/>
      <c r="D57" s="41"/>
      <c r="E57" s="37"/>
      <c r="F57" s="1"/>
      <c r="G57" s="1"/>
      <c r="H57" s="1"/>
      <c r="I57" s="1"/>
      <c r="J57" s="78"/>
      <c r="K57" s="78"/>
      <c r="L57" s="78"/>
      <c r="M57" s="42"/>
      <c r="N57" s="97"/>
      <c r="O57" s="127"/>
      <c r="P57" s="122"/>
      <c r="Q57" s="123"/>
      <c r="R57" s="123"/>
      <c r="S57" s="123"/>
      <c r="T57" s="128"/>
      <c r="U57" s="125"/>
      <c r="V57" s="128">
        <f t="shared" si="5"/>
      </c>
      <c r="W57" s="123">
        <f t="shared" si="6"/>
        <v>0</v>
      </c>
      <c r="X57" s="129" t="str">
        <f t="shared" si="7"/>
        <v>не фин.</v>
      </c>
      <c r="Y57" s="153">
        <f t="shared" si="8"/>
      </c>
      <c r="Z57" s="147"/>
      <c r="AA57" s="142"/>
      <c r="AB57" s="143"/>
      <c r="AC57" s="143"/>
      <c r="AD57" s="143"/>
      <c r="AE57" s="148"/>
      <c r="AF57" s="145"/>
      <c r="AG57" s="148">
        <f t="shared" si="9"/>
      </c>
      <c r="AH57" s="143">
        <f t="shared" si="10"/>
        <v>0</v>
      </c>
      <c r="AI57" s="149" t="str">
        <f t="shared" si="11"/>
        <v>не фин.</v>
      </c>
      <c r="AJ57" s="160">
        <f t="shared" si="12"/>
      </c>
      <c r="AK57" s="64">
        <f t="shared" si="13"/>
      </c>
      <c r="AL57" s="77" t="str">
        <f t="shared" si="14"/>
        <v>не фин.</v>
      </c>
      <c r="AM57" s="71">
        <f t="shared" si="15"/>
        <v>4</v>
      </c>
      <c r="AN57" s="75">
        <f t="shared" si="16"/>
        <v>0</v>
      </c>
      <c r="AO57" s="74"/>
      <c r="AP57" s="36">
        <f t="shared" si="0"/>
      </c>
      <c r="AQ57" s="86"/>
      <c r="AR57" s="103">
        <f t="shared" si="40"/>
        <v>0</v>
      </c>
      <c r="AS57" s="172" t="str">
        <f t="shared" si="41"/>
        <v>не фин.</v>
      </c>
      <c r="AT57" s="166">
        <f t="shared" si="17"/>
        <v>0</v>
      </c>
      <c r="AU57" s="169"/>
      <c r="AV57" s="92">
        <f t="shared" si="42"/>
        <v>0</v>
      </c>
      <c r="AW57" s="96"/>
      <c r="AX57" s="104">
        <f t="shared" si="21"/>
      </c>
      <c r="AY57" s="83">
        <f t="shared" si="4"/>
      </c>
      <c r="AZ57" s="9"/>
      <c r="BA57" s="10"/>
    </row>
    <row r="58" spans="1:53" s="8" customFormat="1" ht="14.25">
      <c r="A58" s="39">
        <v>53</v>
      </c>
      <c r="B58" s="39"/>
      <c r="C58" s="37"/>
      <c r="D58" s="41"/>
      <c r="E58" s="37"/>
      <c r="F58" s="1"/>
      <c r="G58" s="1"/>
      <c r="H58" s="1"/>
      <c r="I58" s="1"/>
      <c r="J58" s="78"/>
      <c r="K58" s="78"/>
      <c r="L58" s="78"/>
      <c r="M58" s="42"/>
      <c r="N58" s="97"/>
      <c r="O58" s="127"/>
      <c r="P58" s="122"/>
      <c r="Q58" s="123"/>
      <c r="R58" s="123"/>
      <c r="S58" s="123"/>
      <c r="T58" s="128"/>
      <c r="U58" s="125"/>
      <c r="V58" s="128">
        <f t="shared" si="5"/>
      </c>
      <c r="W58" s="123">
        <f t="shared" si="6"/>
        <v>0</v>
      </c>
      <c r="X58" s="129" t="str">
        <f t="shared" si="7"/>
        <v>не фин.</v>
      </c>
      <c r="Y58" s="153">
        <f t="shared" si="8"/>
      </c>
      <c r="Z58" s="147"/>
      <c r="AA58" s="142"/>
      <c r="AB58" s="143"/>
      <c r="AC58" s="143"/>
      <c r="AD58" s="143"/>
      <c r="AE58" s="148"/>
      <c r="AF58" s="145"/>
      <c r="AG58" s="148">
        <f t="shared" si="9"/>
      </c>
      <c r="AH58" s="143">
        <f t="shared" si="10"/>
        <v>0</v>
      </c>
      <c r="AI58" s="149" t="str">
        <f t="shared" si="11"/>
        <v>не фин.</v>
      </c>
      <c r="AJ58" s="160">
        <f t="shared" si="12"/>
      </c>
      <c r="AK58" s="64">
        <f t="shared" si="13"/>
      </c>
      <c r="AL58" s="77" t="str">
        <f t="shared" si="14"/>
        <v>не фин.</v>
      </c>
      <c r="AM58" s="71">
        <f t="shared" si="15"/>
        <v>4</v>
      </c>
      <c r="AN58" s="75">
        <f t="shared" si="16"/>
        <v>0</v>
      </c>
      <c r="AO58" s="74"/>
      <c r="AP58" s="36">
        <f t="shared" si="0"/>
      </c>
      <c r="AQ58" s="86"/>
      <c r="AR58" s="103">
        <f t="shared" si="40"/>
        <v>0</v>
      </c>
      <c r="AS58" s="172" t="str">
        <f t="shared" si="41"/>
        <v>не фин.</v>
      </c>
      <c r="AT58" s="166">
        <f t="shared" si="17"/>
        <v>0</v>
      </c>
      <c r="AU58" s="169"/>
      <c r="AV58" s="92">
        <f t="shared" si="42"/>
        <v>0</v>
      </c>
      <c r="AW58" s="96"/>
      <c r="AX58" s="104">
        <f t="shared" si="21"/>
      </c>
      <c r="AY58" s="83">
        <f t="shared" si="4"/>
      </c>
      <c r="AZ58" s="9"/>
      <c r="BA58" s="10"/>
    </row>
    <row r="59" spans="1:53" s="8" customFormat="1" ht="14.25">
      <c r="A59" s="39">
        <v>54</v>
      </c>
      <c r="B59" s="39"/>
      <c r="C59" s="37"/>
      <c r="D59" s="41"/>
      <c r="E59" s="37"/>
      <c r="F59" s="1"/>
      <c r="G59" s="1"/>
      <c r="H59" s="1"/>
      <c r="I59" s="1"/>
      <c r="J59" s="78"/>
      <c r="K59" s="78"/>
      <c r="L59" s="78"/>
      <c r="M59" s="42"/>
      <c r="N59" s="97"/>
      <c r="O59" s="127"/>
      <c r="P59" s="122"/>
      <c r="Q59" s="123"/>
      <c r="R59" s="123"/>
      <c r="S59" s="123"/>
      <c r="T59" s="128"/>
      <c r="U59" s="125"/>
      <c r="V59" s="128">
        <f t="shared" si="5"/>
      </c>
      <c r="W59" s="123">
        <f t="shared" si="6"/>
        <v>0</v>
      </c>
      <c r="X59" s="129" t="str">
        <f t="shared" si="7"/>
        <v>не фин.</v>
      </c>
      <c r="Y59" s="153">
        <f t="shared" si="8"/>
      </c>
      <c r="Z59" s="147"/>
      <c r="AA59" s="142"/>
      <c r="AB59" s="143"/>
      <c r="AC59" s="143"/>
      <c r="AD59" s="143"/>
      <c r="AE59" s="148"/>
      <c r="AF59" s="145"/>
      <c r="AG59" s="148">
        <f t="shared" si="9"/>
      </c>
      <c r="AH59" s="143">
        <f t="shared" si="10"/>
        <v>0</v>
      </c>
      <c r="AI59" s="149" t="str">
        <f t="shared" si="11"/>
        <v>не фин.</v>
      </c>
      <c r="AJ59" s="160">
        <f t="shared" si="12"/>
      </c>
      <c r="AK59" s="64">
        <f t="shared" si="13"/>
      </c>
      <c r="AL59" s="77" t="str">
        <f t="shared" si="14"/>
        <v>не фин.</v>
      </c>
      <c r="AM59" s="71">
        <f t="shared" si="15"/>
        <v>4</v>
      </c>
      <c r="AN59" s="75">
        <f t="shared" si="16"/>
        <v>0</v>
      </c>
      <c r="AO59" s="74"/>
      <c r="AP59" s="36">
        <f t="shared" si="0"/>
      </c>
      <c r="AQ59" s="86"/>
      <c r="AR59" s="105">
        <f t="shared" si="40"/>
        <v>0</v>
      </c>
      <c r="AS59" s="173" t="str">
        <f t="shared" si="41"/>
        <v>не фин.</v>
      </c>
      <c r="AT59" s="167">
        <f t="shared" si="17"/>
        <v>0</v>
      </c>
      <c r="AU59" s="170"/>
      <c r="AV59" s="93">
        <f t="shared" si="42"/>
        <v>0</v>
      </c>
      <c r="AW59" s="94"/>
      <c r="AX59" s="106">
        <f t="shared" si="21"/>
      </c>
      <c r="AY59" s="83">
        <f t="shared" si="4"/>
      </c>
      <c r="AZ59" s="9"/>
      <c r="BA59" s="10"/>
    </row>
    <row r="60" spans="1:53" s="8" customFormat="1" ht="14.25">
      <c r="A60" s="39">
        <v>55</v>
      </c>
      <c r="B60" s="39"/>
      <c r="C60" s="37"/>
      <c r="D60" s="41"/>
      <c r="E60" s="37"/>
      <c r="F60" s="1"/>
      <c r="G60" s="1"/>
      <c r="H60" s="1"/>
      <c r="I60" s="1"/>
      <c r="J60" s="78"/>
      <c r="K60" s="78"/>
      <c r="L60" s="78"/>
      <c r="M60" s="42"/>
      <c r="N60" s="97"/>
      <c r="O60" s="127"/>
      <c r="P60" s="122"/>
      <c r="Q60" s="123"/>
      <c r="R60" s="123"/>
      <c r="S60" s="123"/>
      <c r="T60" s="128"/>
      <c r="U60" s="125"/>
      <c r="V60" s="128">
        <f t="shared" si="5"/>
      </c>
      <c r="W60" s="123">
        <f t="shared" si="6"/>
        <v>0</v>
      </c>
      <c r="X60" s="129" t="str">
        <f t="shared" si="7"/>
        <v>не фин.</v>
      </c>
      <c r="Y60" s="153">
        <f t="shared" si="8"/>
      </c>
      <c r="Z60" s="147"/>
      <c r="AA60" s="142"/>
      <c r="AB60" s="143"/>
      <c r="AC60" s="143"/>
      <c r="AD60" s="143"/>
      <c r="AE60" s="148"/>
      <c r="AF60" s="145"/>
      <c r="AG60" s="148">
        <f t="shared" si="9"/>
      </c>
      <c r="AH60" s="143">
        <f t="shared" si="10"/>
        <v>0</v>
      </c>
      <c r="AI60" s="149" t="str">
        <f t="shared" si="11"/>
        <v>не фин.</v>
      </c>
      <c r="AJ60" s="160">
        <f t="shared" si="12"/>
      </c>
      <c r="AK60" s="64">
        <f t="shared" si="13"/>
      </c>
      <c r="AL60" s="77" t="str">
        <f t="shared" si="14"/>
        <v>не фин.</v>
      </c>
      <c r="AM60" s="71">
        <f t="shared" si="15"/>
        <v>4</v>
      </c>
      <c r="AN60" s="75">
        <f t="shared" si="16"/>
        <v>0</v>
      </c>
      <c r="AO60" s="74"/>
      <c r="AP60" s="36">
        <f t="shared" si="0"/>
      </c>
      <c r="AQ60" s="86"/>
      <c r="AR60" s="101">
        <f aca="true" t="shared" si="43" ref="AR60:AR65">SUM($AK$60:$AK$65)</f>
        <v>0</v>
      </c>
      <c r="AS60" s="171" t="str">
        <f aca="true" t="shared" si="44" ref="AS60:AS65">IF(COUNTIF($AL$60:$AL$65,"прев. КВ")&gt;0,"прев. КВ",IF(AV60&gt;0,"сн с этапов",IF(COUNTIF($AL$60:$AL$65,"не фин.")&gt;0,"не фин.",AR60)))</f>
        <v>не фин.</v>
      </c>
      <c r="AT60" s="165">
        <f t="shared" si="17"/>
        <v>0</v>
      </c>
      <c r="AU60" s="168"/>
      <c r="AV60" s="91">
        <f aca="true" t="shared" si="45" ref="AV60:AV65">SUM($AN$60:$AN$65)</f>
        <v>0</v>
      </c>
      <c r="AW60" s="95"/>
      <c r="AX60" s="102">
        <f t="shared" si="21"/>
      </c>
      <c r="AY60" s="83">
        <f t="shared" si="4"/>
      </c>
      <c r="AZ60" s="9"/>
      <c r="BA60" s="10"/>
    </row>
    <row r="61" spans="1:53" s="8" customFormat="1" ht="14.25">
      <c r="A61" s="39">
        <v>56</v>
      </c>
      <c r="B61" s="39"/>
      <c r="C61" s="37"/>
      <c r="D61" s="41"/>
      <c r="E61" s="37"/>
      <c r="F61" s="1"/>
      <c r="G61" s="1"/>
      <c r="H61" s="1"/>
      <c r="I61" s="1"/>
      <c r="J61" s="78"/>
      <c r="K61" s="78"/>
      <c r="L61" s="78"/>
      <c r="M61" s="42"/>
      <c r="N61" s="97"/>
      <c r="O61" s="127"/>
      <c r="P61" s="122"/>
      <c r="Q61" s="123"/>
      <c r="R61" s="123"/>
      <c r="S61" s="123"/>
      <c r="T61" s="128"/>
      <c r="U61" s="125"/>
      <c r="V61" s="128">
        <f t="shared" si="5"/>
      </c>
      <c r="W61" s="123">
        <f t="shared" si="6"/>
        <v>0</v>
      </c>
      <c r="X61" s="129" t="str">
        <f t="shared" si="7"/>
        <v>не фин.</v>
      </c>
      <c r="Y61" s="153">
        <f t="shared" si="8"/>
      </c>
      <c r="Z61" s="147"/>
      <c r="AA61" s="142"/>
      <c r="AB61" s="143"/>
      <c r="AC61" s="143"/>
      <c r="AD61" s="143"/>
      <c r="AE61" s="148"/>
      <c r="AF61" s="145"/>
      <c r="AG61" s="148">
        <f t="shared" si="9"/>
      </c>
      <c r="AH61" s="143">
        <f t="shared" si="10"/>
        <v>0</v>
      </c>
      <c r="AI61" s="149" t="str">
        <f t="shared" si="11"/>
        <v>не фин.</v>
      </c>
      <c r="AJ61" s="160">
        <f t="shared" si="12"/>
      </c>
      <c r="AK61" s="64">
        <f t="shared" si="13"/>
      </c>
      <c r="AL61" s="77" t="str">
        <f t="shared" si="14"/>
        <v>не фин.</v>
      </c>
      <c r="AM61" s="71">
        <f t="shared" si="15"/>
        <v>4</v>
      </c>
      <c r="AN61" s="75">
        <f t="shared" si="16"/>
        <v>0</v>
      </c>
      <c r="AO61" s="74"/>
      <c r="AP61" s="36">
        <f t="shared" si="0"/>
      </c>
      <c r="AQ61" s="86"/>
      <c r="AR61" s="103">
        <f t="shared" si="43"/>
        <v>0</v>
      </c>
      <c r="AS61" s="172" t="str">
        <f t="shared" si="44"/>
        <v>не фин.</v>
      </c>
      <c r="AT61" s="166">
        <f t="shared" si="17"/>
        <v>0</v>
      </c>
      <c r="AU61" s="169"/>
      <c r="AV61" s="92">
        <f t="shared" si="45"/>
        <v>0</v>
      </c>
      <c r="AW61" s="96"/>
      <c r="AX61" s="104">
        <f t="shared" si="21"/>
      </c>
      <c r="AY61" s="83">
        <f t="shared" si="4"/>
      </c>
      <c r="AZ61" s="9"/>
      <c r="BA61" s="10"/>
    </row>
    <row r="62" spans="1:53" s="8" customFormat="1" ht="14.25">
      <c r="A62" s="39">
        <v>57</v>
      </c>
      <c r="B62" s="39"/>
      <c r="C62" s="37"/>
      <c r="D62" s="41"/>
      <c r="E62" s="37"/>
      <c r="F62" s="1"/>
      <c r="G62" s="1"/>
      <c r="H62" s="1"/>
      <c r="I62" s="1"/>
      <c r="J62" s="78"/>
      <c r="K62" s="78"/>
      <c r="L62" s="78"/>
      <c r="M62" s="42"/>
      <c r="N62" s="97"/>
      <c r="O62" s="127"/>
      <c r="P62" s="122"/>
      <c r="Q62" s="123"/>
      <c r="R62" s="123"/>
      <c r="S62" s="123"/>
      <c r="T62" s="128"/>
      <c r="U62" s="125"/>
      <c r="V62" s="128">
        <f t="shared" si="5"/>
      </c>
      <c r="W62" s="123">
        <f t="shared" si="6"/>
        <v>0</v>
      </c>
      <c r="X62" s="129" t="str">
        <f t="shared" si="7"/>
        <v>не фин.</v>
      </c>
      <c r="Y62" s="153">
        <f t="shared" si="8"/>
      </c>
      <c r="Z62" s="147"/>
      <c r="AA62" s="142"/>
      <c r="AB62" s="143"/>
      <c r="AC62" s="143"/>
      <c r="AD62" s="143"/>
      <c r="AE62" s="148"/>
      <c r="AF62" s="145"/>
      <c r="AG62" s="148">
        <f t="shared" si="9"/>
      </c>
      <c r="AH62" s="143">
        <f t="shared" si="10"/>
        <v>0</v>
      </c>
      <c r="AI62" s="149" t="str">
        <f t="shared" si="11"/>
        <v>не фин.</v>
      </c>
      <c r="AJ62" s="160">
        <f t="shared" si="12"/>
      </c>
      <c r="AK62" s="64">
        <f t="shared" si="13"/>
      </c>
      <c r="AL62" s="77" t="str">
        <f t="shared" si="14"/>
        <v>не фин.</v>
      </c>
      <c r="AM62" s="71">
        <f t="shared" si="15"/>
        <v>4</v>
      </c>
      <c r="AN62" s="75">
        <f t="shared" si="16"/>
        <v>0</v>
      </c>
      <c r="AO62" s="74"/>
      <c r="AP62" s="36">
        <f t="shared" si="0"/>
      </c>
      <c r="AQ62" s="86"/>
      <c r="AR62" s="103">
        <f t="shared" si="43"/>
        <v>0</v>
      </c>
      <c r="AS62" s="172" t="str">
        <f t="shared" si="44"/>
        <v>не фин.</v>
      </c>
      <c r="AT62" s="166">
        <f t="shared" si="17"/>
        <v>0</v>
      </c>
      <c r="AU62" s="169"/>
      <c r="AV62" s="92">
        <f t="shared" si="45"/>
        <v>0</v>
      </c>
      <c r="AW62" s="96"/>
      <c r="AX62" s="104">
        <f t="shared" si="21"/>
      </c>
      <c r="AY62" s="83">
        <f t="shared" si="4"/>
      </c>
      <c r="AZ62" s="9"/>
      <c r="BA62" s="10"/>
    </row>
    <row r="63" spans="1:53" s="8" customFormat="1" ht="14.25">
      <c r="A63" s="39">
        <v>58</v>
      </c>
      <c r="B63" s="39"/>
      <c r="C63" s="37"/>
      <c r="D63" s="41"/>
      <c r="E63" s="37"/>
      <c r="F63" s="1"/>
      <c r="G63" s="1"/>
      <c r="H63" s="1"/>
      <c r="I63" s="1"/>
      <c r="J63" s="78"/>
      <c r="K63" s="78"/>
      <c r="L63" s="78"/>
      <c r="M63" s="42"/>
      <c r="N63" s="97"/>
      <c r="O63" s="127"/>
      <c r="P63" s="122"/>
      <c r="Q63" s="123"/>
      <c r="R63" s="123"/>
      <c r="S63" s="123"/>
      <c r="T63" s="128"/>
      <c r="U63" s="125"/>
      <c r="V63" s="128">
        <f t="shared" si="5"/>
      </c>
      <c r="W63" s="123">
        <f t="shared" si="6"/>
        <v>0</v>
      </c>
      <c r="X63" s="129" t="str">
        <f t="shared" si="7"/>
        <v>не фин.</v>
      </c>
      <c r="Y63" s="153">
        <f t="shared" si="8"/>
      </c>
      <c r="Z63" s="147"/>
      <c r="AA63" s="142"/>
      <c r="AB63" s="143"/>
      <c r="AC63" s="143"/>
      <c r="AD63" s="143"/>
      <c r="AE63" s="148"/>
      <c r="AF63" s="145"/>
      <c r="AG63" s="148">
        <f t="shared" si="9"/>
      </c>
      <c r="AH63" s="143">
        <f t="shared" si="10"/>
        <v>0</v>
      </c>
      <c r="AI63" s="149" t="str">
        <f t="shared" si="11"/>
        <v>не фин.</v>
      </c>
      <c r="AJ63" s="160">
        <f t="shared" si="12"/>
      </c>
      <c r="AK63" s="64">
        <f t="shared" si="13"/>
      </c>
      <c r="AL63" s="77" t="str">
        <f t="shared" si="14"/>
        <v>не фин.</v>
      </c>
      <c r="AM63" s="71">
        <f t="shared" si="15"/>
        <v>4</v>
      </c>
      <c r="AN63" s="75">
        <f t="shared" si="16"/>
        <v>0</v>
      </c>
      <c r="AO63" s="74"/>
      <c r="AP63" s="36">
        <f t="shared" si="0"/>
      </c>
      <c r="AQ63" s="86"/>
      <c r="AR63" s="103">
        <f t="shared" si="43"/>
        <v>0</v>
      </c>
      <c r="AS63" s="172" t="str">
        <f t="shared" si="44"/>
        <v>не фин.</v>
      </c>
      <c r="AT63" s="166">
        <f t="shared" si="17"/>
        <v>0</v>
      </c>
      <c r="AU63" s="169"/>
      <c r="AV63" s="92">
        <f t="shared" si="45"/>
        <v>0</v>
      </c>
      <c r="AW63" s="96"/>
      <c r="AX63" s="104">
        <f t="shared" si="21"/>
      </c>
      <c r="AY63" s="83">
        <f t="shared" si="4"/>
      </c>
      <c r="AZ63" s="9"/>
      <c r="BA63" s="10"/>
    </row>
    <row r="64" spans="1:53" s="8" customFormat="1" ht="14.25">
      <c r="A64" s="39">
        <v>59</v>
      </c>
      <c r="B64" s="39"/>
      <c r="C64" s="37"/>
      <c r="D64" s="41"/>
      <c r="E64" s="37"/>
      <c r="F64" s="1"/>
      <c r="G64" s="1"/>
      <c r="H64" s="1"/>
      <c r="I64" s="1"/>
      <c r="J64" s="78"/>
      <c r="K64" s="78"/>
      <c r="L64" s="78"/>
      <c r="M64" s="42"/>
      <c r="N64" s="97"/>
      <c r="O64" s="127"/>
      <c r="P64" s="122"/>
      <c r="Q64" s="123"/>
      <c r="R64" s="123"/>
      <c r="S64" s="123"/>
      <c r="T64" s="128"/>
      <c r="U64" s="125"/>
      <c r="V64" s="128">
        <f t="shared" si="5"/>
      </c>
      <c r="W64" s="123">
        <f t="shared" si="6"/>
        <v>0</v>
      </c>
      <c r="X64" s="129" t="str">
        <f t="shared" si="7"/>
        <v>не фин.</v>
      </c>
      <c r="Y64" s="153">
        <f t="shared" si="8"/>
      </c>
      <c r="Z64" s="147"/>
      <c r="AA64" s="142"/>
      <c r="AB64" s="143"/>
      <c r="AC64" s="143"/>
      <c r="AD64" s="143"/>
      <c r="AE64" s="148"/>
      <c r="AF64" s="145"/>
      <c r="AG64" s="148">
        <f t="shared" si="9"/>
      </c>
      <c r="AH64" s="143">
        <f t="shared" si="10"/>
        <v>0</v>
      </c>
      <c r="AI64" s="149" t="str">
        <f t="shared" si="11"/>
        <v>не фин.</v>
      </c>
      <c r="AJ64" s="160">
        <f t="shared" si="12"/>
      </c>
      <c r="AK64" s="64">
        <f t="shared" si="13"/>
      </c>
      <c r="AL64" s="77" t="str">
        <f t="shared" si="14"/>
        <v>не фин.</v>
      </c>
      <c r="AM64" s="71">
        <f t="shared" si="15"/>
        <v>4</v>
      </c>
      <c r="AN64" s="75">
        <f t="shared" si="16"/>
        <v>0</v>
      </c>
      <c r="AO64" s="74"/>
      <c r="AP64" s="36">
        <f t="shared" si="0"/>
      </c>
      <c r="AQ64" s="86"/>
      <c r="AR64" s="103">
        <f t="shared" si="43"/>
        <v>0</v>
      </c>
      <c r="AS64" s="172" t="str">
        <f t="shared" si="44"/>
        <v>не фин.</v>
      </c>
      <c r="AT64" s="166">
        <f t="shared" si="17"/>
        <v>0</v>
      </c>
      <c r="AU64" s="169"/>
      <c r="AV64" s="92">
        <f t="shared" si="45"/>
        <v>0</v>
      </c>
      <c r="AW64" s="96"/>
      <c r="AX64" s="104">
        <f t="shared" si="21"/>
      </c>
      <c r="AY64" s="83">
        <f t="shared" si="4"/>
      </c>
      <c r="AZ64" s="9"/>
      <c r="BA64" s="10"/>
    </row>
    <row r="65" spans="1:53" s="8" customFormat="1" ht="14.25">
      <c r="A65" s="39">
        <v>60</v>
      </c>
      <c r="B65" s="39"/>
      <c r="C65" s="37"/>
      <c r="D65" s="41"/>
      <c r="E65" s="37"/>
      <c r="F65" s="1"/>
      <c r="G65" s="1"/>
      <c r="H65" s="1"/>
      <c r="I65" s="1"/>
      <c r="J65" s="78"/>
      <c r="K65" s="78"/>
      <c r="L65" s="78"/>
      <c r="M65" s="42"/>
      <c r="N65" s="97"/>
      <c r="O65" s="127"/>
      <c r="P65" s="122"/>
      <c r="Q65" s="123"/>
      <c r="R65" s="123"/>
      <c r="S65" s="123"/>
      <c r="T65" s="128"/>
      <c r="U65" s="125"/>
      <c r="V65" s="128">
        <f t="shared" si="5"/>
      </c>
      <c r="W65" s="123">
        <f t="shared" si="6"/>
        <v>0</v>
      </c>
      <c r="X65" s="129" t="str">
        <f t="shared" si="7"/>
        <v>не фин.</v>
      </c>
      <c r="Y65" s="153">
        <f t="shared" si="8"/>
      </c>
      <c r="Z65" s="147"/>
      <c r="AA65" s="142"/>
      <c r="AB65" s="143"/>
      <c r="AC65" s="143"/>
      <c r="AD65" s="143"/>
      <c r="AE65" s="148"/>
      <c r="AF65" s="145"/>
      <c r="AG65" s="148">
        <f t="shared" si="9"/>
      </c>
      <c r="AH65" s="143">
        <f t="shared" si="10"/>
        <v>0</v>
      </c>
      <c r="AI65" s="149" t="str">
        <f t="shared" si="11"/>
        <v>не фин.</v>
      </c>
      <c r="AJ65" s="160">
        <f t="shared" si="12"/>
      </c>
      <c r="AK65" s="64">
        <f t="shared" si="13"/>
      </c>
      <c r="AL65" s="77" t="str">
        <f t="shared" si="14"/>
        <v>не фин.</v>
      </c>
      <c r="AM65" s="71">
        <f t="shared" si="15"/>
        <v>4</v>
      </c>
      <c r="AN65" s="75">
        <f t="shared" si="16"/>
        <v>0</v>
      </c>
      <c r="AO65" s="74"/>
      <c r="AP65" s="36">
        <f t="shared" si="0"/>
      </c>
      <c r="AQ65" s="86"/>
      <c r="AR65" s="105">
        <f t="shared" si="43"/>
        <v>0</v>
      </c>
      <c r="AS65" s="173" t="str">
        <f t="shared" si="44"/>
        <v>не фин.</v>
      </c>
      <c r="AT65" s="167">
        <f t="shared" si="17"/>
        <v>0</v>
      </c>
      <c r="AU65" s="170"/>
      <c r="AV65" s="93">
        <f t="shared" si="45"/>
        <v>0</v>
      </c>
      <c r="AW65" s="94"/>
      <c r="AX65" s="106">
        <f t="shared" si="21"/>
      </c>
      <c r="AY65" s="83">
        <f t="shared" si="4"/>
      </c>
      <c r="AZ65" s="9"/>
      <c r="BA65" s="10"/>
    </row>
    <row r="66" spans="1:53" s="8" customFormat="1" ht="14.25">
      <c r="A66" s="39">
        <v>61</v>
      </c>
      <c r="B66" s="39"/>
      <c r="C66" s="37"/>
      <c r="D66" s="41"/>
      <c r="E66" s="37"/>
      <c r="F66" s="1"/>
      <c r="G66" s="1"/>
      <c r="H66" s="1"/>
      <c r="I66" s="1"/>
      <c r="J66" s="78"/>
      <c r="K66" s="78"/>
      <c r="L66" s="78"/>
      <c r="M66" s="42"/>
      <c r="N66" s="97"/>
      <c r="O66" s="127"/>
      <c r="P66" s="122"/>
      <c r="Q66" s="123"/>
      <c r="R66" s="123"/>
      <c r="S66" s="123"/>
      <c r="T66" s="128"/>
      <c r="U66" s="125"/>
      <c r="V66" s="128">
        <f t="shared" si="5"/>
      </c>
      <c r="W66" s="123">
        <f t="shared" si="6"/>
        <v>0</v>
      </c>
      <c r="X66" s="129" t="str">
        <f t="shared" si="7"/>
        <v>не фин.</v>
      </c>
      <c r="Y66" s="153">
        <f t="shared" si="8"/>
      </c>
      <c r="Z66" s="147"/>
      <c r="AA66" s="142"/>
      <c r="AB66" s="143"/>
      <c r="AC66" s="143"/>
      <c r="AD66" s="143"/>
      <c r="AE66" s="148"/>
      <c r="AF66" s="145"/>
      <c r="AG66" s="148">
        <f t="shared" si="9"/>
      </c>
      <c r="AH66" s="143">
        <f t="shared" si="10"/>
        <v>0</v>
      </c>
      <c r="AI66" s="149" t="str">
        <f t="shared" si="11"/>
        <v>не фин.</v>
      </c>
      <c r="AJ66" s="160">
        <f t="shared" si="12"/>
      </c>
      <c r="AK66" s="64">
        <f t="shared" si="13"/>
      </c>
      <c r="AL66" s="77" t="str">
        <f t="shared" si="14"/>
        <v>не фин.</v>
      </c>
      <c r="AM66" s="71">
        <f t="shared" si="15"/>
        <v>4</v>
      </c>
      <c r="AN66" s="75">
        <f t="shared" si="16"/>
        <v>0</v>
      </c>
      <c r="AO66" s="74"/>
      <c r="AP66" s="36">
        <f t="shared" si="0"/>
      </c>
      <c r="AQ66" s="86"/>
      <c r="AR66" s="101">
        <f aca="true" t="shared" si="46" ref="AR66:AR71">SUM($AK$66:$AK$71)</f>
        <v>0</v>
      </c>
      <c r="AS66" s="171" t="str">
        <f aca="true" t="shared" si="47" ref="AS66:AS71">IF(COUNTIF($AL$66:$AL$71,"прев. КВ")&gt;0,"прев. КВ",IF(AV66&gt;0,"сн с этапов",IF(COUNTIF($AL$66:$AL$71,"не фин.")&gt;0,"не фин.",AR66)))</f>
        <v>не фин.</v>
      </c>
      <c r="AT66" s="165">
        <f t="shared" si="17"/>
        <v>0</v>
      </c>
      <c r="AU66" s="168"/>
      <c r="AV66" s="91">
        <f aca="true" t="shared" si="48" ref="AV66:AV71">SUM($AN$66:$AN$71)</f>
        <v>0</v>
      </c>
      <c r="AW66" s="95"/>
      <c r="AX66" s="102">
        <f t="shared" si="21"/>
      </c>
      <c r="AY66" s="83">
        <f t="shared" si="4"/>
      </c>
      <c r="AZ66" s="9"/>
      <c r="BA66" s="10"/>
    </row>
    <row r="67" spans="1:53" s="8" customFormat="1" ht="14.25">
      <c r="A67" s="39">
        <v>62</v>
      </c>
      <c r="B67" s="39"/>
      <c r="C67" s="37"/>
      <c r="D67" s="41"/>
      <c r="E67" s="37"/>
      <c r="F67" s="1"/>
      <c r="G67" s="1"/>
      <c r="H67" s="1"/>
      <c r="I67" s="1"/>
      <c r="J67" s="78"/>
      <c r="K67" s="78"/>
      <c r="L67" s="78"/>
      <c r="M67" s="42"/>
      <c r="N67" s="97"/>
      <c r="O67" s="127"/>
      <c r="P67" s="122"/>
      <c r="Q67" s="123"/>
      <c r="R67" s="123"/>
      <c r="S67" s="123"/>
      <c r="T67" s="128"/>
      <c r="U67" s="125"/>
      <c r="V67" s="128">
        <f t="shared" si="5"/>
      </c>
      <c r="W67" s="123">
        <f t="shared" si="6"/>
        <v>0</v>
      </c>
      <c r="X67" s="129" t="str">
        <f t="shared" si="7"/>
        <v>не фин.</v>
      </c>
      <c r="Y67" s="153">
        <f t="shared" si="8"/>
      </c>
      <c r="Z67" s="147"/>
      <c r="AA67" s="142"/>
      <c r="AB67" s="143"/>
      <c r="AC67" s="143"/>
      <c r="AD67" s="143"/>
      <c r="AE67" s="148"/>
      <c r="AF67" s="145"/>
      <c r="AG67" s="148">
        <f t="shared" si="9"/>
      </c>
      <c r="AH67" s="143">
        <f t="shared" si="10"/>
        <v>0</v>
      </c>
      <c r="AI67" s="149" t="str">
        <f t="shared" si="11"/>
        <v>не фин.</v>
      </c>
      <c r="AJ67" s="160">
        <f t="shared" si="12"/>
      </c>
      <c r="AK67" s="64">
        <f t="shared" si="13"/>
      </c>
      <c r="AL67" s="77" t="str">
        <f t="shared" si="14"/>
        <v>не фин.</v>
      </c>
      <c r="AM67" s="71">
        <f t="shared" si="15"/>
        <v>4</v>
      </c>
      <c r="AN67" s="75">
        <f t="shared" si="16"/>
        <v>0</v>
      </c>
      <c r="AO67" s="74"/>
      <c r="AP67" s="36">
        <f t="shared" si="0"/>
      </c>
      <c r="AQ67" s="86"/>
      <c r="AR67" s="103">
        <f t="shared" si="46"/>
        <v>0</v>
      </c>
      <c r="AS67" s="172" t="str">
        <f t="shared" si="47"/>
        <v>не фин.</v>
      </c>
      <c r="AT67" s="166">
        <f t="shared" si="17"/>
        <v>0</v>
      </c>
      <c r="AU67" s="169"/>
      <c r="AV67" s="92">
        <f t="shared" si="48"/>
        <v>0</v>
      </c>
      <c r="AW67" s="96"/>
      <c r="AX67" s="104">
        <f t="shared" si="21"/>
      </c>
      <c r="AY67" s="83">
        <f t="shared" si="4"/>
      </c>
      <c r="AZ67" s="9"/>
      <c r="BA67" s="10"/>
    </row>
    <row r="68" spans="1:53" s="8" customFormat="1" ht="14.25">
      <c r="A68" s="39">
        <v>63</v>
      </c>
      <c r="B68" s="39"/>
      <c r="C68" s="37"/>
      <c r="D68" s="41"/>
      <c r="E68" s="37"/>
      <c r="F68" s="1"/>
      <c r="G68" s="1"/>
      <c r="H68" s="1"/>
      <c r="I68" s="1"/>
      <c r="J68" s="78"/>
      <c r="K68" s="78"/>
      <c r="L68" s="78"/>
      <c r="M68" s="42"/>
      <c r="N68" s="97"/>
      <c r="O68" s="127"/>
      <c r="P68" s="122"/>
      <c r="Q68" s="123"/>
      <c r="R68" s="123"/>
      <c r="S68" s="123"/>
      <c r="T68" s="128"/>
      <c r="U68" s="125"/>
      <c r="V68" s="128">
        <f t="shared" si="5"/>
      </c>
      <c r="W68" s="123">
        <f t="shared" si="6"/>
        <v>0</v>
      </c>
      <c r="X68" s="129" t="str">
        <f t="shared" si="7"/>
        <v>не фин.</v>
      </c>
      <c r="Y68" s="153">
        <f t="shared" si="8"/>
      </c>
      <c r="Z68" s="147"/>
      <c r="AA68" s="142"/>
      <c r="AB68" s="143"/>
      <c r="AC68" s="143"/>
      <c r="AD68" s="143"/>
      <c r="AE68" s="148"/>
      <c r="AF68" s="145"/>
      <c r="AG68" s="148">
        <f t="shared" si="9"/>
      </c>
      <c r="AH68" s="143">
        <f t="shared" si="10"/>
        <v>0</v>
      </c>
      <c r="AI68" s="149" t="str">
        <f t="shared" si="11"/>
        <v>не фин.</v>
      </c>
      <c r="AJ68" s="160">
        <f t="shared" si="12"/>
      </c>
      <c r="AK68" s="64">
        <f t="shared" si="13"/>
      </c>
      <c r="AL68" s="77" t="str">
        <f t="shared" si="14"/>
        <v>не фин.</v>
      </c>
      <c r="AM68" s="71">
        <f t="shared" si="15"/>
        <v>4</v>
      </c>
      <c r="AN68" s="75">
        <f t="shared" si="16"/>
        <v>0</v>
      </c>
      <c r="AO68" s="74"/>
      <c r="AP68" s="36">
        <f t="shared" si="0"/>
      </c>
      <c r="AQ68" s="86"/>
      <c r="AR68" s="103">
        <f t="shared" si="46"/>
        <v>0</v>
      </c>
      <c r="AS68" s="172" t="str">
        <f t="shared" si="47"/>
        <v>не фин.</v>
      </c>
      <c r="AT68" s="166">
        <f t="shared" si="17"/>
        <v>0</v>
      </c>
      <c r="AU68" s="169"/>
      <c r="AV68" s="92">
        <f t="shared" si="48"/>
        <v>0</v>
      </c>
      <c r="AW68" s="96"/>
      <c r="AX68" s="104">
        <f t="shared" si="21"/>
      </c>
      <c r="AY68" s="83">
        <f t="shared" si="4"/>
      </c>
      <c r="AZ68" s="9"/>
      <c r="BA68" s="10"/>
    </row>
    <row r="69" spans="1:53" s="8" customFormat="1" ht="14.25">
      <c r="A69" s="39">
        <v>64</v>
      </c>
      <c r="B69" s="39"/>
      <c r="C69" s="37"/>
      <c r="D69" s="41"/>
      <c r="E69" s="37"/>
      <c r="F69" s="1"/>
      <c r="G69" s="1"/>
      <c r="H69" s="1"/>
      <c r="I69" s="1"/>
      <c r="J69" s="78"/>
      <c r="K69" s="78"/>
      <c r="L69" s="78"/>
      <c r="M69" s="42"/>
      <c r="N69" s="97"/>
      <c r="O69" s="127"/>
      <c r="P69" s="122"/>
      <c r="Q69" s="123"/>
      <c r="R69" s="123"/>
      <c r="S69" s="123"/>
      <c r="T69" s="128"/>
      <c r="U69" s="125"/>
      <c r="V69" s="128">
        <f t="shared" si="5"/>
      </c>
      <c r="W69" s="123">
        <f t="shared" si="6"/>
        <v>0</v>
      </c>
      <c r="X69" s="129" t="str">
        <f t="shared" si="7"/>
        <v>не фин.</v>
      </c>
      <c r="Y69" s="153">
        <f t="shared" si="8"/>
      </c>
      <c r="Z69" s="147"/>
      <c r="AA69" s="142"/>
      <c r="AB69" s="143"/>
      <c r="AC69" s="143"/>
      <c r="AD69" s="143"/>
      <c r="AE69" s="148"/>
      <c r="AF69" s="145"/>
      <c r="AG69" s="148">
        <f t="shared" si="9"/>
      </c>
      <c r="AH69" s="143">
        <f t="shared" si="10"/>
        <v>0</v>
      </c>
      <c r="AI69" s="149" t="str">
        <f t="shared" si="11"/>
        <v>не фин.</v>
      </c>
      <c r="AJ69" s="160">
        <f t="shared" si="12"/>
      </c>
      <c r="AK69" s="64">
        <f t="shared" si="13"/>
      </c>
      <c r="AL69" s="77" t="str">
        <f t="shared" si="14"/>
        <v>не фин.</v>
      </c>
      <c r="AM69" s="71">
        <f t="shared" si="15"/>
        <v>4</v>
      </c>
      <c r="AN69" s="75">
        <f t="shared" si="16"/>
        <v>0</v>
      </c>
      <c r="AO69" s="74"/>
      <c r="AP69" s="36">
        <f t="shared" si="0"/>
      </c>
      <c r="AQ69" s="86"/>
      <c r="AR69" s="103">
        <f t="shared" si="46"/>
        <v>0</v>
      </c>
      <c r="AS69" s="172" t="str">
        <f t="shared" si="47"/>
        <v>не фин.</v>
      </c>
      <c r="AT69" s="166">
        <f t="shared" si="17"/>
        <v>0</v>
      </c>
      <c r="AU69" s="169"/>
      <c r="AV69" s="92">
        <f t="shared" si="48"/>
        <v>0</v>
      </c>
      <c r="AW69" s="96"/>
      <c r="AX69" s="104">
        <f t="shared" si="21"/>
      </c>
      <c r="AY69" s="83">
        <f t="shared" si="4"/>
      </c>
      <c r="AZ69" s="9"/>
      <c r="BA69" s="10"/>
    </row>
    <row r="70" spans="1:53" s="8" customFormat="1" ht="14.25">
      <c r="A70" s="39">
        <v>65</v>
      </c>
      <c r="B70" s="39"/>
      <c r="C70" s="37"/>
      <c r="D70" s="41"/>
      <c r="E70" s="37"/>
      <c r="F70" s="1"/>
      <c r="G70" s="1"/>
      <c r="H70" s="1"/>
      <c r="I70" s="1"/>
      <c r="J70" s="78"/>
      <c r="K70" s="78"/>
      <c r="L70" s="78"/>
      <c r="M70" s="42"/>
      <c r="N70" s="97"/>
      <c r="O70" s="127"/>
      <c r="P70" s="122"/>
      <c r="Q70" s="123"/>
      <c r="R70" s="123"/>
      <c r="S70" s="123"/>
      <c r="T70" s="128"/>
      <c r="U70" s="125"/>
      <c r="V70" s="128">
        <f t="shared" si="5"/>
      </c>
      <c r="W70" s="123">
        <f t="shared" si="6"/>
        <v>0</v>
      </c>
      <c r="X70" s="129" t="str">
        <f t="shared" si="7"/>
        <v>не фин.</v>
      </c>
      <c r="Y70" s="153">
        <f t="shared" si="8"/>
      </c>
      <c r="Z70" s="147"/>
      <c r="AA70" s="142"/>
      <c r="AB70" s="143"/>
      <c r="AC70" s="143"/>
      <c r="AD70" s="143"/>
      <c r="AE70" s="148"/>
      <c r="AF70" s="145"/>
      <c r="AG70" s="148">
        <f t="shared" si="9"/>
      </c>
      <c r="AH70" s="143">
        <f t="shared" si="10"/>
        <v>0</v>
      </c>
      <c r="AI70" s="149" t="str">
        <f t="shared" si="11"/>
        <v>не фин.</v>
      </c>
      <c r="AJ70" s="160">
        <f t="shared" si="12"/>
      </c>
      <c r="AK70" s="64">
        <f t="shared" si="13"/>
      </c>
      <c r="AL70" s="77" t="str">
        <f t="shared" si="14"/>
        <v>не фин.</v>
      </c>
      <c r="AM70" s="71">
        <f t="shared" si="15"/>
        <v>4</v>
      </c>
      <c r="AN70" s="75">
        <f t="shared" si="16"/>
        <v>0</v>
      </c>
      <c r="AO70" s="74"/>
      <c r="AP70" s="36">
        <f aca="true" t="shared" si="49" ref="AP70:AP85">IF(AM70=0,AL70/SMALL($AL$6:$AL$85,1),"")</f>
      </c>
      <c r="AQ70" s="86"/>
      <c r="AR70" s="103">
        <f t="shared" si="46"/>
        <v>0</v>
      </c>
      <c r="AS70" s="172" t="str">
        <f t="shared" si="47"/>
        <v>не фин.</v>
      </c>
      <c r="AT70" s="166">
        <f t="shared" si="17"/>
        <v>0</v>
      </c>
      <c r="AU70" s="169"/>
      <c r="AV70" s="92">
        <f t="shared" si="48"/>
        <v>0</v>
      </c>
      <c r="AW70" s="96"/>
      <c r="AX70" s="104">
        <f t="shared" si="21"/>
      </c>
      <c r="AY70" s="83">
        <f t="shared" si="4"/>
      </c>
      <c r="AZ70" s="9"/>
      <c r="BA70" s="10"/>
    </row>
    <row r="71" spans="1:53" s="8" customFormat="1" ht="14.25">
      <c r="A71" s="39">
        <v>66</v>
      </c>
      <c r="B71" s="39"/>
      <c r="C71" s="37"/>
      <c r="D71" s="41"/>
      <c r="E71" s="37"/>
      <c r="F71" s="1"/>
      <c r="G71" s="1"/>
      <c r="H71" s="1"/>
      <c r="I71" s="1"/>
      <c r="J71" s="78"/>
      <c r="K71" s="78"/>
      <c r="L71" s="78"/>
      <c r="M71" s="42"/>
      <c r="N71" s="97"/>
      <c r="O71" s="127"/>
      <c r="P71" s="122"/>
      <c r="Q71" s="123"/>
      <c r="R71" s="123"/>
      <c r="S71" s="123"/>
      <c r="T71" s="128"/>
      <c r="U71" s="125"/>
      <c r="V71" s="128">
        <f aca="true" t="shared" si="50" ref="V71:V85">IF(T71&lt;&gt;"",T71-O71-U71,"")</f>
      </c>
      <c r="W71" s="123">
        <f aca="true" t="shared" si="51" ref="W71:W85">COUNTIF(P71:S71,"сн")</f>
        <v>0</v>
      </c>
      <c r="X71" s="129" t="str">
        <f aca="true" t="shared" si="52" ref="X71:X85">IF(V71&lt;&gt;"",IF(T71-O71-U71&gt;$BA$5,"прев. КВ",IF(W71&gt;0,"сн с этапов",T71-O71-U71)),"не фин.")</f>
        <v>не фин.</v>
      </c>
      <c r="Y71" s="153">
        <f aca="true" t="shared" si="53" ref="Y71:Y85">IF(ISNUMBER(X71),RANK(X71,$X$6:$X$85,1),"")</f>
      </c>
      <c r="Z71" s="147"/>
      <c r="AA71" s="142"/>
      <c r="AB71" s="143"/>
      <c r="AC71" s="143"/>
      <c r="AD71" s="143"/>
      <c r="AE71" s="148"/>
      <c r="AF71" s="145"/>
      <c r="AG71" s="148">
        <f aca="true" t="shared" si="54" ref="AG71:AG85">IF(AE71&lt;&gt;"",AE71-Z71-AF71,"")</f>
      </c>
      <c r="AH71" s="143">
        <f aca="true" t="shared" si="55" ref="AH71:AH85">COUNTIF(AA71:AD71,"сн")</f>
        <v>0</v>
      </c>
      <c r="AI71" s="149" t="str">
        <f aca="true" t="shared" si="56" ref="AI71:AI85">IF(AG71&lt;&gt;"",IF(AE71-Z71-AF71&gt;$BA$5,"прев. КВ",IF(AH71&gt;0,"сн с этапов",AE71-Z71-AF71)),"не фин.")</f>
        <v>не фин.</v>
      </c>
      <c r="AJ71" s="160">
        <f aca="true" t="shared" si="57" ref="AJ71:AJ85">IF(ISNUMBER(AI71),RANK(AI71,$AI$6:$AI$85,1),"")</f>
      </c>
      <c r="AK71" s="64">
        <f aca="true" t="shared" si="58" ref="AK71:AK85">IF(AI71="не фин.","",IF(AND(ISNUMBER(X71),ISNUMBER(AI71)),SUM(V71,AG71),"сход"))</f>
      </c>
      <c r="AL71" s="77" t="str">
        <f aca="true" t="shared" si="59" ref="AL71:AL85">IF(AK71&lt;&gt;"",IF(COUNTIF(X71:AI71,"прев. КВ")&gt;0,"прев. КВ",IF(AN71&gt;0,"сн с этапов",AK71)),"не фин.")</f>
        <v>не фин.</v>
      </c>
      <c r="AM71" s="71">
        <f aca="true" t="shared" si="60" ref="AM71:AM85">IF(ISNUMBER(AL71),0,IF(AL71="прев. КВ",2,IF(AL71="сн с этапов",1,IF(AL71="не фин.",4,3))))</f>
        <v>4</v>
      </c>
      <c r="AN71" s="75">
        <f aca="true" t="shared" si="61" ref="AN71:AN85">SUM(W71,AH71)</f>
        <v>0</v>
      </c>
      <c r="AO71" s="74"/>
      <c r="AP71" s="36">
        <f t="shared" si="49"/>
      </c>
      <c r="AQ71" s="86"/>
      <c r="AR71" s="105">
        <f t="shared" si="46"/>
        <v>0</v>
      </c>
      <c r="AS71" s="173" t="str">
        <f t="shared" si="47"/>
        <v>не фин.</v>
      </c>
      <c r="AT71" s="167">
        <f aca="true" t="shared" si="62" ref="AT71:AT77">IF(AS71="прев. КВ",2,IF(AV71&gt;0,1,0))</f>
        <v>0</v>
      </c>
      <c r="AU71" s="170"/>
      <c r="AV71" s="93">
        <f t="shared" si="48"/>
        <v>0</v>
      </c>
      <c r="AW71" s="94"/>
      <c r="AX71" s="106">
        <f t="shared" si="21"/>
      </c>
      <c r="AY71" s="83">
        <f aca="true" t="shared" si="63" ref="AY71:AY85">IF(C71&lt;&gt;"",C71,"")</f>
      </c>
      <c r="AZ71" s="9"/>
      <c r="BA71" s="10"/>
    </row>
    <row r="72" spans="1:53" s="8" customFormat="1" ht="14.25">
      <c r="A72" s="39">
        <v>67</v>
      </c>
      <c r="B72" s="39"/>
      <c r="C72" s="37"/>
      <c r="D72" s="41"/>
      <c r="E72" s="37"/>
      <c r="F72" s="1"/>
      <c r="G72" s="1"/>
      <c r="H72" s="1"/>
      <c r="I72" s="1"/>
      <c r="J72" s="78"/>
      <c r="K72" s="78"/>
      <c r="L72" s="78"/>
      <c r="M72" s="42"/>
      <c r="N72" s="97"/>
      <c r="O72" s="127"/>
      <c r="P72" s="122"/>
      <c r="Q72" s="123"/>
      <c r="R72" s="123"/>
      <c r="S72" s="123"/>
      <c r="T72" s="128"/>
      <c r="U72" s="125"/>
      <c r="V72" s="128">
        <f t="shared" si="50"/>
      </c>
      <c r="W72" s="123">
        <f t="shared" si="51"/>
        <v>0</v>
      </c>
      <c r="X72" s="129" t="str">
        <f t="shared" si="52"/>
        <v>не фин.</v>
      </c>
      <c r="Y72" s="153">
        <f t="shared" si="53"/>
      </c>
      <c r="Z72" s="147"/>
      <c r="AA72" s="142"/>
      <c r="AB72" s="143"/>
      <c r="AC72" s="143"/>
      <c r="AD72" s="143"/>
      <c r="AE72" s="148"/>
      <c r="AF72" s="145"/>
      <c r="AG72" s="148">
        <f t="shared" si="54"/>
      </c>
      <c r="AH72" s="143">
        <f t="shared" si="55"/>
        <v>0</v>
      </c>
      <c r="AI72" s="149" t="str">
        <f t="shared" si="56"/>
        <v>не фин.</v>
      </c>
      <c r="AJ72" s="160">
        <f t="shared" si="57"/>
      </c>
      <c r="AK72" s="64">
        <f t="shared" si="58"/>
      </c>
      <c r="AL72" s="77" t="str">
        <f t="shared" si="59"/>
        <v>не фин.</v>
      </c>
      <c r="AM72" s="71">
        <f t="shared" si="60"/>
        <v>4</v>
      </c>
      <c r="AN72" s="75">
        <f t="shared" si="61"/>
        <v>0</v>
      </c>
      <c r="AO72" s="74"/>
      <c r="AP72" s="36">
        <f t="shared" si="49"/>
      </c>
      <c r="AQ72" s="86"/>
      <c r="AR72" s="101">
        <f aca="true" t="shared" si="64" ref="AR72:AR77">SUM($AK$72:$AK$77)</f>
        <v>0</v>
      </c>
      <c r="AS72" s="171" t="str">
        <f aca="true" t="shared" si="65" ref="AS72:AS77">IF(COUNTIF($AL$72:$AL$77,"прев. КВ")&gt;0,"прев. КВ",IF(AV72&gt;0,"сн с этапов",IF(COUNTIF($AL$72:$AL$77,"не фин.")&gt;0,"не фин.",AR72)))</f>
        <v>не фин.</v>
      </c>
      <c r="AT72" s="165">
        <f t="shared" si="62"/>
        <v>0</v>
      </c>
      <c r="AU72" s="168"/>
      <c r="AV72" s="91">
        <f aca="true" t="shared" si="66" ref="AV72:AV77">SUM($AN$72:$AN$77)</f>
        <v>0</v>
      </c>
      <c r="AW72" s="95"/>
      <c r="AX72" s="102">
        <f t="shared" si="21"/>
      </c>
      <c r="AY72" s="83">
        <f t="shared" si="63"/>
      </c>
      <c r="AZ72" s="9"/>
      <c r="BA72" s="10"/>
    </row>
    <row r="73" spans="1:53" s="8" customFormat="1" ht="14.25">
      <c r="A73" s="39">
        <v>68</v>
      </c>
      <c r="B73" s="39"/>
      <c r="C73" s="37"/>
      <c r="D73" s="41"/>
      <c r="E73" s="37"/>
      <c r="F73" s="1"/>
      <c r="G73" s="1"/>
      <c r="H73" s="1"/>
      <c r="I73" s="1"/>
      <c r="J73" s="78"/>
      <c r="K73" s="78"/>
      <c r="L73" s="78"/>
      <c r="M73" s="42"/>
      <c r="N73" s="97"/>
      <c r="O73" s="127"/>
      <c r="P73" s="122"/>
      <c r="Q73" s="123"/>
      <c r="R73" s="123"/>
      <c r="S73" s="123"/>
      <c r="T73" s="128"/>
      <c r="U73" s="125"/>
      <c r="V73" s="128">
        <f t="shared" si="50"/>
      </c>
      <c r="W73" s="123">
        <f t="shared" si="51"/>
        <v>0</v>
      </c>
      <c r="X73" s="129" t="str">
        <f t="shared" si="52"/>
        <v>не фин.</v>
      </c>
      <c r="Y73" s="153">
        <f t="shared" si="53"/>
      </c>
      <c r="Z73" s="147"/>
      <c r="AA73" s="142"/>
      <c r="AB73" s="143"/>
      <c r="AC73" s="143"/>
      <c r="AD73" s="143"/>
      <c r="AE73" s="148"/>
      <c r="AF73" s="145"/>
      <c r="AG73" s="148">
        <f t="shared" si="54"/>
      </c>
      <c r="AH73" s="143">
        <f t="shared" si="55"/>
        <v>0</v>
      </c>
      <c r="AI73" s="149" t="str">
        <f t="shared" si="56"/>
        <v>не фин.</v>
      </c>
      <c r="AJ73" s="160">
        <f t="shared" si="57"/>
      </c>
      <c r="AK73" s="64">
        <f t="shared" si="58"/>
      </c>
      <c r="AL73" s="77" t="str">
        <f t="shared" si="59"/>
        <v>не фин.</v>
      </c>
      <c r="AM73" s="71">
        <f t="shared" si="60"/>
        <v>4</v>
      </c>
      <c r="AN73" s="75">
        <f t="shared" si="61"/>
        <v>0</v>
      </c>
      <c r="AO73" s="74"/>
      <c r="AP73" s="36">
        <f t="shared" si="49"/>
      </c>
      <c r="AQ73" s="86"/>
      <c r="AR73" s="103">
        <f t="shared" si="64"/>
        <v>0</v>
      </c>
      <c r="AS73" s="172" t="str">
        <f t="shared" si="65"/>
        <v>не фин.</v>
      </c>
      <c r="AT73" s="166">
        <f t="shared" si="62"/>
        <v>0</v>
      </c>
      <c r="AU73" s="169"/>
      <c r="AV73" s="92">
        <f t="shared" si="66"/>
        <v>0</v>
      </c>
      <c r="AW73" s="96"/>
      <c r="AX73" s="104">
        <f t="shared" si="21"/>
      </c>
      <c r="AY73" s="83">
        <f t="shared" si="63"/>
      </c>
      <c r="AZ73" s="9"/>
      <c r="BA73" s="10"/>
    </row>
    <row r="74" spans="1:53" s="8" customFormat="1" ht="14.25">
      <c r="A74" s="39">
        <v>69</v>
      </c>
      <c r="B74" s="39"/>
      <c r="C74" s="37"/>
      <c r="D74" s="41"/>
      <c r="E74" s="37"/>
      <c r="F74" s="1"/>
      <c r="G74" s="1"/>
      <c r="H74" s="1"/>
      <c r="I74" s="1"/>
      <c r="J74" s="78"/>
      <c r="K74" s="78"/>
      <c r="L74" s="78"/>
      <c r="M74" s="42"/>
      <c r="N74" s="97"/>
      <c r="O74" s="127"/>
      <c r="P74" s="122"/>
      <c r="Q74" s="123"/>
      <c r="R74" s="123"/>
      <c r="S74" s="123"/>
      <c r="T74" s="128"/>
      <c r="U74" s="125"/>
      <c r="V74" s="128">
        <f t="shared" si="50"/>
      </c>
      <c r="W74" s="123">
        <f t="shared" si="51"/>
        <v>0</v>
      </c>
      <c r="X74" s="129" t="str">
        <f t="shared" si="52"/>
        <v>не фин.</v>
      </c>
      <c r="Y74" s="153">
        <f t="shared" si="53"/>
      </c>
      <c r="Z74" s="147"/>
      <c r="AA74" s="142"/>
      <c r="AB74" s="143"/>
      <c r="AC74" s="143"/>
      <c r="AD74" s="143"/>
      <c r="AE74" s="148"/>
      <c r="AF74" s="145"/>
      <c r="AG74" s="148">
        <f t="shared" si="54"/>
      </c>
      <c r="AH74" s="143">
        <f t="shared" si="55"/>
        <v>0</v>
      </c>
      <c r="AI74" s="149" t="str">
        <f t="shared" si="56"/>
        <v>не фин.</v>
      </c>
      <c r="AJ74" s="160">
        <f t="shared" si="57"/>
      </c>
      <c r="AK74" s="64">
        <f t="shared" si="58"/>
      </c>
      <c r="AL74" s="77" t="str">
        <f t="shared" si="59"/>
        <v>не фин.</v>
      </c>
      <c r="AM74" s="71">
        <f t="shared" si="60"/>
        <v>4</v>
      </c>
      <c r="AN74" s="75">
        <f t="shared" si="61"/>
        <v>0</v>
      </c>
      <c r="AO74" s="74"/>
      <c r="AP74" s="36">
        <f t="shared" si="49"/>
      </c>
      <c r="AQ74" s="86"/>
      <c r="AR74" s="103">
        <f t="shared" si="64"/>
        <v>0</v>
      </c>
      <c r="AS74" s="172" t="str">
        <f t="shared" si="65"/>
        <v>не фин.</v>
      </c>
      <c r="AT74" s="166">
        <f t="shared" si="62"/>
        <v>0</v>
      </c>
      <c r="AU74" s="169"/>
      <c r="AV74" s="92">
        <f t="shared" si="66"/>
        <v>0</v>
      </c>
      <c r="AW74" s="96"/>
      <c r="AX74" s="104">
        <f t="shared" si="21"/>
      </c>
      <c r="AY74" s="83">
        <f t="shared" si="63"/>
      </c>
      <c r="AZ74" s="9"/>
      <c r="BA74" s="10"/>
    </row>
    <row r="75" spans="1:53" s="8" customFormat="1" ht="14.25">
      <c r="A75" s="39">
        <v>70</v>
      </c>
      <c r="B75" s="39"/>
      <c r="C75" s="37"/>
      <c r="D75" s="41"/>
      <c r="E75" s="37"/>
      <c r="F75" s="1"/>
      <c r="G75" s="1"/>
      <c r="H75" s="1"/>
      <c r="I75" s="1"/>
      <c r="J75" s="78"/>
      <c r="K75" s="78"/>
      <c r="L75" s="78"/>
      <c r="M75" s="42"/>
      <c r="N75" s="97"/>
      <c r="O75" s="127"/>
      <c r="P75" s="122"/>
      <c r="Q75" s="123"/>
      <c r="R75" s="123"/>
      <c r="S75" s="123"/>
      <c r="T75" s="128"/>
      <c r="U75" s="125"/>
      <c r="V75" s="128">
        <f t="shared" si="50"/>
      </c>
      <c r="W75" s="123">
        <f t="shared" si="51"/>
        <v>0</v>
      </c>
      <c r="X75" s="129" t="str">
        <f t="shared" si="52"/>
        <v>не фин.</v>
      </c>
      <c r="Y75" s="153">
        <f t="shared" si="53"/>
      </c>
      <c r="Z75" s="147"/>
      <c r="AA75" s="142"/>
      <c r="AB75" s="143"/>
      <c r="AC75" s="143"/>
      <c r="AD75" s="143"/>
      <c r="AE75" s="148"/>
      <c r="AF75" s="145"/>
      <c r="AG75" s="148">
        <f t="shared" si="54"/>
      </c>
      <c r="AH75" s="143">
        <f t="shared" si="55"/>
        <v>0</v>
      </c>
      <c r="AI75" s="149" t="str">
        <f t="shared" si="56"/>
        <v>не фин.</v>
      </c>
      <c r="AJ75" s="160">
        <f t="shared" si="57"/>
      </c>
      <c r="AK75" s="64">
        <f t="shared" si="58"/>
      </c>
      <c r="AL75" s="77" t="str">
        <f t="shared" si="59"/>
        <v>не фин.</v>
      </c>
      <c r="AM75" s="71">
        <f t="shared" si="60"/>
        <v>4</v>
      </c>
      <c r="AN75" s="75">
        <f t="shared" si="61"/>
        <v>0</v>
      </c>
      <c r="AO75" s="74"/>
      <c r="AP75" s="36">
        <f t="shared" si="49"/>
      </c>
      <c r="AQ75" s="86"/>
      <c r="AR75" s="103">
        <f t="shared" si="64"/>
        <v>0</v>
      </c>
      <c r="AS75" s="172" t="str">
        <f t="shared" si="65"/>
        <v>не фин.</v>
      </c>
      <c r="AT75" s="166">
        <f t="shared" si="62"/>
        <v>0</v>
      </c>
      <c r="AU75" s="169"/>
      <c r="AV75" s="92">
        <f t="shared" si="66"/>
        <v>0</v>
      </c>
      <c r="AW75" s="96"/>
      <c r="AX75" s="104">
        <f t="shared" si="21"/>
      </c>
      <c r="AY75" s="83">
        <f t="shared" si="63"/>
      </c>
      <c r="AZ75" s="9"/>
      <c r="BA75" s="10"/>
    </row>
    <row r="76" spans="1:53" s="8" customFormat="1" ht="14.25">
      <c r="A76" s="39">
        <v>71</v>
      </c>
      <c r="B76" s="39"/>
      <c r="C76" s="37"/>
      <c r="D76" s="41"/>
      <c r="E76" s="37"/>
      <c r="F76" s="1"/>
      <c r="G76" s="1"/>
      <c r="H76" s="1"/>
      <c r="I76" s="1"/>
      <c r="J76" s="78"/>
      <c r="K76" s="78"/>
      <c r="L76" s="78"/>
      <c r="M76" s="42"/>
      <c r="N76" s="97"/>
      <c r="O76" s="127"/>
      <c r="P76" s="122"/>
      <c r="Q76" s="123"/>
      <c r="R76" s="123"/>
      <c r="S76" s="123"/>
      <c r="T76" s="128"/>
      <c r="U76" s="125"/>
      <c r="V76" s="128">
        <f t="shared" si="50"/>
      </c>
      <c r="W76" s="123">
        <f t="shared" si="51"/>
        <v>0</v>
      </c>
      <c r="X76" s="129" t="str">
        <f t="shared" si="52"/>
        <v>не фин.</v>
      </c>
      <c r="Y76" s="153">
        <f t="shared" si="53"/>
      </c>
      <c r="Z76" s="147"/>
      <c r="AA76" s="142"/>
      <c r="AB76" s="143"/>
      <c r="AC76" s="143"/>
      <c r="AD76" s="143"/>
      <c r="AE76" s="148"/>
      <c r="AF76" s="145"/>
      <c r="AG76" s="148">
        <f t="shared" si="54"/>
      </c>
      <c r="AH76" s="143">
        <f t="shared" si="55"/>
        <v>0</v>
      </c>
      <c r="AI76" s="149" t="str">
        <f t="shared" si="56"/>
        <v>не фин.</v>
      </c>
      <c r="AJ76" s="160">
        <f t="shared" si="57"/>
      </c>
      <c r="AK76" s="64">
        <f t="shared" si="58"/>
      </c>
      <c r="AL76" s="77" t="str">
        <f t="shared" si="59"/>
        <v>не фин.</v>
      </c>
      <c r="AM76" s="71">
        <f t="shared" si="60"/>
        <v>4</v>
      </c>
      <c r="AN76" s="75">
        <f t="shared" si="61"/>
        <v>0</v>
      </c>
      <c r="AO76" s="74"/>
      <c r="AP76" s="36">
        <f t="shared" si="49"/>
      </c>
      <c r="AQ76" s="86"/>
      <c r="AR76" s="103">
        <f t="shared" si="64"/>
        <v>0</v>
      </c>
      <c r="AS76" s="172" t="str">
        <f t="shared" si="65"/>
        <v>не фин.</v>
      </c>
      <c r="AT76" s="166">
        <f t="shared" si="62"/>
        <v>0</v>
      </c>
      <c r="AU76" s="169"/>
      <c r="AV76" s="92">
        <f t="shared" si="66"/>
        <v>0</v>
      </c>
      <c r="AW76" s="96"/>
      <c r="AX76" s="104">
        <f aca="true" t="shared" si="67" ref="AX76:AX85">IF(AP76=0,AO76/SMALL($AL$6:$AL$85,1),"")</f>
      </c>
      <c r="AY76" s="83">
        <f t="shared" si="63"/>
      </c>
      <c r="AZ76" s="9"/>
      <c r="BA76" s="10"/>
    </row>
    <row r="77" spans="1:53" s="8" customFormat="1" ht="14.25">
      <c r="A77" s="39">
        <v>72</v>
      </c>
      <c r="B77" s="39"/>
      <c r="C77" s="37"/>
      <c r="D77" s="41"/>
      <c r="E77" s="37"/>
      <c r="F77" s="1"/>
      <c r="G77" s="1"/>
      <c r="H77" s="1"/>
      <c r="I77" s="1"/>
      <c r="J77" s="78"/>
      <c r="K77" s="78"/>
      <c r="L77" s="78"/>
      <c r="M77" s="42"/>
      <c r="N77" s="97"/>
      <c r="O77" s="127"/>
      <c r="P77" s="122"/>
      <c r="Q77" s="123"/>
      <c r="R77" s="123"/>
      <c r="S77" s="123"/>
      <c r="T77" s="128"/>
      <c r="U77" s="125"/>
      <c r="V77" s="128">
        <f t="shared" si="50"/>
      </c>
      <c r="W77" s="123">
        <f t="shared" si="51"/>
        <v>0</v>
      </c>
      <c r="X77" s="129" t="str">
        <f t="shared" si="52"/>
        <v>не фин.</v>
      </c>
      <c r="Y77" s="153">
        <f t="shared" si="53"/>
      </c>
      <c r="Z77" s="147"/>
      <c r="AA77" s="142"/>
      <c r="AB77" s="143"/>
      <c r="AC77" s="143"/>
      <c r="AD77" s="143"/>
      <c r="AE77" s="148"/>
      <c r="AF77" s="145"/>
      <c r="AG77" s="148">
        <f t="shared" si="54"/>
      </c>
      <c r="AH77" s="143">
        <f t="shared" si="55"/>
        <v>0</v>
      </c>
      <c r="AI77" s="149" t="str">
        <f t="shared" si="56"/>
        <v>не фин.</v>
      </c>
      <c r="AJ77" s="160">
        <f t="shared" si="57"/>
      </c>
      <c r="AK77" s="64">
        <f t="shared" si="58"/>
      </c>
      <c r="AL77" s="77" t="str">
        <f t="shared" si="59"/>
        <v>не фин.</v>
      </c>
      <c r="AM77" s="71">
        <f t="shared" si="60"/>
        <v>4</v>
      </c>
      <c r="AN77" s="75">
        <f t="shared" si="61"/>
        <v>0</v>
      </c>
      <c r="AO77" s="74"/>
      <c r="AP77" s="36">
        <f t="shared" si="49"/>
      </c>
      <c r="AQ77" s="86"/>
      <c r="AR77" s="105">
        <f t="shared" si="64"/>
        <v>0</v>
      </c>
      <c r="AS77" s="173" t="str">
        <f t="shared" si="65"/>
        <v>не фин.</v>
      </c>
      <c r="AT77" s="167">
        <f t="shared" si="62"/>
        <v>0</v>
      </c>
      <c r="AU77" s="170"/>
      <c r="AV77" s="93">
        <f t="shared" si="66"/>
        <v>0</v>
      </c>
      <c r="AW77" s="94"/>
      <c r="AX77" s="106">
        <f t="shared" si="67"/>
      </c>
      <c r="AY77" s="83">
        <f t="shared" si="63"/>
      </c>
      <c r="AZ77" s="9"/>
      <c r="BA77" s="10"/>
    </row>
    <row r="78" spans="1:53" s="8" customFormat="1" ht="14.25">
      <c r="A78" s="39">
        <v>73</v>
      </c>
      <c r="B78" s="39"/>
      <c r="C78" s="37"/>
      <c r="D78" s="41"/>
      <c r="E78" s="37"/>
      <c r="F78" s="1"/>
      <c r="G78" s="1"/>
      <c r="H78" s="1"/>
      <c r="I78" s="1"/>
      <c r="J78" s="78"/>
      <c r="K78" s="78"/>
      <c r="L78" s="78"/>
      <c r="M78" s="42"/>
      <c r="N78" s="97"/>
      <c r="O78" s="127"/>
      <c r="P78" s="122"/>
      <c r="Q78" s="123"/>
      <c r="R78" s="123"/>
      <c r="S78" s="123"/>
      <c r="T78" s="128"/>
      <c r="U78" s="125"/>
      <c r="V78" s="128">
        <f t="shared" si="50"/>
      </c>
      <c r="W78" s="123">
        <f t="shared" si="51"/>
        <v>0</v>
      </c>
      <c r="X78" s="129" t="str">
        <f t="shared" si="52"/>
        <v>не фин.</v>
      </c>
      <c r="Y78" s="153">
        <f t="shared" si="53"/>
      </c>
      <c r="Z78" s="147"/>
      <c r="AA78" s="142"/>
      <c r="AB78" s="143"/>
      <c r="AC78" s="143"/>
      <c r="AD78" s="143"/>
      <c r="AE78" s="148"/>
      <c r="AF78" s="145"/>
      <c r="AG78" s="148">
        <f t="shared" si="54"/>
      </c>
      <c r="AH78" s="143">
        <f t="shared" si="55"/>
        <v>0</v>
      </c>
      <c r="AI78" s="149" t="str">
        <f t="shared" si="56"/>
        <v>не фин.</v>
      </c>
      <c r="AJ78" s="160">
        <f t="shared" si="57"/>
      </c>
      <c r="AK78" s="64">
        <f t="shared" si="58"/>
      </c>
      <c r="AL78" s="77" t="str">
        <f t="shared" si="59"/>
        <v>не фин.</v>
      </c>
      <c r="AM78" s="71">
        <f t="shared" si="60"/>
        <v>4</v>
      </c>
      <c r="AN78" s="75">
        <f t="shared" si="61"/>
        <v>0</v>
      </c>
      <c r="AO78" s="74"/>
      <c r="AP78" s="36">
        <f t="shared" si="49"/>
      </c>
      <c r="AQ78" s="86"/>
      <c r="AR78" s="101">
        <f aca="true" t="shared" si="68" ref="AR78:AR83">SUM($AK$78:$AK$83)</f>
        <v>0</v>
      </c>
      <c r="AS78" s="171" t="str">
        <f aca="true" t="shared" si="69" ref="AS78:AS83">IF(COUNTIF($AL$78:$AL$83,"прев. КВ")&gt;0,"прев. КВ",IF(AV78&gt;0,"сн с этапов",IF(COUNTIF($AL$78:$AL$83,"не фин.")&gt;0,"не фин.",AR78)))</f>
        <v>не фин.</v>
      </c>
      <c r="AT78" s="165">
        <f aca="true" t="shared" si="70" ref="AT78:AT83">IF(AS78="прев. КВ",2,IF(AV78&gt;0,1,0))</f>
        <v>0</v>
      </c>
      <c r="AU78" s="168"/>
      <c r="AV78" s="91">
        <f aca="true" t="shared" si="71" ref="AV78:AV83">SUM($AN$78:$AN$83)</f>
        <v>0</v>
      </c>
      <c r="AW78" s="95"/>
      <c r="AX78" s="102">
        <f t="shared" si="67"/>
      </c>
      <c r="AY78" s="83">
        <f t="shared" si="63"/>
      </c>
      <c r="AZ78" s="9"/>
      <c r="BA78" s="10"/>
    </row>
    <row r="79" spans="1:53" s="8" customFormat="1" ht="14.25">
      <c r="A79" s="39">
        <v>74</v>
      </c>
      <c r="B79" s="39"/>
      <c r="C79" s="37"/>
      <c r="D79" s="41"/>
      <c r="E79" s="37"/>
      <c r="F79" s="1"/>
      <c r="G79" s="1"/>
      <c r="H79" s="1"/>
      <c r="I79" s="1"/>
      <c r="J79" s="78"/>
      <c r="K79" s="78"/>
      <c r="L79" s="78"/>
      <c r="M79" s="42"/>
      <c r="N79" s="97"/>
      <c r="O79" s="127"/>
      <c r="P79" s="122"/>
      <c r="Q79" s="123"/>
      <c r="R79" s="123"/>
      <c r="S79" s="123"/>
      <c r="T79" s="128"/>
      <c r="U79" s="125"/>
      <c r="V79" s="128">
        <f t="shared" si="50"/>
      </c>
      <c r="W79" s="123">
        <f t="shared" si="51"/>
        <v>0</v>
      </c>
      <c r="X79" s="129" t="str">
        <f t="shared" si="52"/>
        <v>не фин.</v>
      </c>
      <c r="Y79" s="153">
        <f t="shared" si="53"/>
      </c>
      <c r="Z79" s="147"/>
      <c r="AA79" s="142"/>
      <c r="AB79" s="143"/>
      <c r="AC79" s="143"/>
      <c r="AD79" s="143"/>
      <c r="AE79" s="148"/>
      <c r="AF79" s="145"/>
      <c r="AG79" s="148">
        <f t="shared" si="54"/>
      </c>
      <c r="AH79" s="143">
        <f t="shared" si="55"/>
        <v>0</v>
      </c>
      <c r="AI79" s="149" t="str">
        <f t="shared" si="56"/>
        <v>не фин.</v>
      </c>
      <c r="AJ79" s="160">
        <f t="shared" si="57"/>
      </c>
      <c r="AK79" s="64">
        <f t="shared" si="58"/>
      </c>
      <c r="AL79" s="77" t="str">
        <f t="shared" si="59"/>
        <v>не фин.</v>
      </c>
      <c r="AM79" s="71">
        <f t="shared" si="60"/>
        <v>4</v>
      </c>
      <c r="AN79" s="75">
        <f t="shared" si="61"/>
        <v>0</v>
      </c>
      <c r="AO79" s="74"/>
      <c r="AP79" s="36">
        <f t="shared" si="49"/>
      </c>
      <c r="AQ79" s="86"/>
      <c r="AR79" s="103">
        <f t="shared" si="68"/>
        <v>0</v>
      </c>
      <c r="AS79" s="172" t="str">
        <f t="shared" si="69"/>
        <v>не фин.</v>
      </c>
      <c r="AT79" s="166">
        <f t="shared" si="70"/>
        <v>0</v>
      </c>
      <c r="AU79" s="169"/>
      <c r="AV79" s="92">
        <f t="shared" si="71"/>
        <v>0</v>
      </c>
      <c r="AW79" s="96"/>
      <c r="AX79" s="104">
        <f t="shared" si="67"/>
      </c>
      <c r="AY79" s="83">
        <f t="shared" si="63"/>
      </c>
      <c r="AZ79" s="9"/>
      <c r="BA79" s="10"/>
    </row>
    <row r="80" spans="1:53" s="8" customFormat="1" ht="14.25">
      <c r="A80" s="39">
        <v>75</v>
      </c>
      <c r="B80" s="39"/>
      <c r="C80" s="37"/>
      <c r="D80" s="41"/>
      <c r="E80" s="37"/>
      <c r="F80" s="1"/>
      <c r="G80" s="1"/>
      <c r="H80" s="1"/>
      <c r="I80" s="1"/>
      <c r="J80" s="78"/>
      <c r="K80" s="78"/>
      <c r="L80" s="78"/>
      <c r="M80" s="42"/>
      <c r="N80" s="97"/>
      <c r="O80" s="127"/>
      <c r="P80" s="122"/>
      <c r="Q80" s="123"/>
      <c r="R80" s="123"/>
      <c r="S80" s="123"/>
      <c r="T80" s="128"/>
      <c r="U80" s="125"/>
      <c r="V80" s="128">
        <f t="shared" si="50"/>
      </c>
      <c r="W80" s="123">
        <f t="shared" si="51"/>
        <v>0</v>
      </c>
      <c r="X80" s="129" t="str">
        <f t="shared" si="52"/>
        <v>не фин.</v>
      </c>
      <c r="Y80" s="153">
        <f t="shared" si="53"/>
      </c>
      <c r="Z80" s="147"/>
      <c r="AA80" s="142"/>
      <c r="AB80" s="143"/>
      <c r="AC80" s="143"/>
      <c r="AD80" s="143"/>
      <c r="AE80" s="148"/>
      <c r="AF80" s="145"/>
      <c r="AG80" s="148">
        <f t="shared" si="54"/>
      </c>
      <c r="AH80" s="143">
        <f t="shared" si="55"/>
        <v>0</v>
      </c>
      <c r="AI80" s="149" t="str">
        <f t="shared" si="56"/>
        <v>не фин.</v>
      </c>
      <c r="AJ80" s="160">
        <f t="shared" si="57"/>
      </c>
      <c r="AK80" s="64">
        <f t="shared" si="58"/>
      </c>
      <c r="AL80" s="77" t="str">
        <f t="shared" si="59"/>
        <v>не фин.</v>
      </c>
      <c r="AM80" s="71">
        <f t="shared" si="60"/>
        <v>4</v>
      </c>
      <c r="AN80" s="75">
        <f t="shared" si="61"/>
        <v>0</v>
      </c>
      <c r="AO80" s="74"/>
      <c r="AP80" s="36">
        <f t="shared" si="49"/>
      </c>
      <c r="AQ80" s="86"/>
      <c r="AR80" s="103">
        <f t="shared" si="68"/>
        <v>0</v>
      </c>
      <c r="AS80" s="172" t="str">
        <f t="shared" si="69"/>
        <v>не фин.</v>
      </c>
      <c r="AT80" s="166">
        <f t="shared" si="70"/>
        <v>0</v>
      </c>
      <c r="AU80" s="169"/>
      <c r="AV80" s="92">
        <f t="shared" si="71"/>
        <v>0</v>
      </c>
      <c r="AW80" s="96"/>
      <c r="AX80" s="104">
        <f t="shared" si="67"/>
      </c>
      <c r="AY80" s="83">
        <f t="shared" si="63"/>
      </c>
      <c r="AZ80" s="9"/>
      <c r="BA80" s="10"/>
    </row>
    <row r="81" spans="1:53" s="8" customFormat="1" ht="14.25">
      <c r="A81" s="39">
        <v>76</v>
      </c>
      <c r="B81" s="39"/>
      <c r="C81" s="37"/>
      <c r="D81" s="41"/>
      <c r="E81" s="37"/>
      <c r="F81" s="1"/>
      <c r="G81" s="1"/>
      <c r="H81" s="1"/>
      <c r="I81" s="1"/>
      <c r="J81" s="78"/>
      <c r="K81" s="78"/>
      <c r="L81" s="78"/>
      <c r="M81" s="42"/>
      <c r="N81" s="97"/>
      <c r="O81" s="127"/>
      <c r="P81" s="122"/>
      <c r="Q81" s="123"/>
      <c r="R81" s="123"/>
      <c r="S81" s="123"/>
      <c r="T81" s="128"/>
      <c r="U81" s="125"/>
      <c r="V81" s="128">
        <f t="shared" si="50"/>
      </c>
      <c r="W81" s="123">
        <f t="shared" si="51"/>
        <v>0</v>
      </c>
      <c r="X81" s="129" t="str">
        <f t="shared" si="52"/>
        <v>не фин.</v>
      </c>
      <c r="Y81" s="153">
        <f t="shared" si="53"/>
      </c>
      <c r="Z81" s="147"/>
      <c r="AA81" s="142"/>
      <c r="AB81" s="143"/>
      <c r="AC81" s="143"/>
      <c r="AD81" s="143"/>
      <c r="AE81" s="148"/>
      <c r="AF81" s="145"/>
      <c r="AG81" s="148">
        <f t="shared" si="54"/>
      </c>
      <c r="AH81" s="143">
        <f t="shared" si="55"/>
        <v>0</v>
      </c>
      <c r="AI81" s="149" t="str">
        <f t="shared" si="56"/>
        <v>не фин.</v>
      </c>
      <c r="AJ81" s="160">
        <f t="shared" si="57"/>
      </c>
      <c r="AK81" s="64">
        <f t="shared" si="58"/>
      </c>
      <c r="AL81" s="77" t="str">
        <f t="shared" si="59"/>
        <v>не фин.</v>
      </c>
      <c r="AM81" s="71">
        <f t="shared" si="60"/>
        <v>4</v>
      </c>
      <c r="AN81" s="75">
        <f t="shared" si="61"/>
        <v>0</v>
      </c>
      <c r="AO81" s="74"/>
      <c r="AP81" s="36">
        <f t="shared" si="49"/>
      </c>
      <c r="AQ81" s="86"/>
      <c r="AR81" s="103">
        <f t="shared" si="68"/>
        <v>0</v>
      </c>
      <c r="AS81" s="172" t="str">
        <f t="shared" si="69"/>
        <v>не фин.</v>
      </c>
      <c r="AT81" s="166">
        <f t="shared" si="70"/>
        <v>0</v>
      </c>
      <c r="AU81" s="169"/>
      <c r="AV81" s="92">
        <f t="shared" si="71"/>
        <v>0</v>
      </c>
      <c r="AW81" s="96"/>
      <c r="AX81" s="104">
        <f t="shared" si="67"/>
      </c>
      <c r="AY81" s="83">
        <f t="shared" si="63"/>
      </c>
      <c r="AZ81" s="9"/>
      <c r="BA81" s="10"/>
    </row>
    <row r="82" spans="1:53" s="8" customFormat="1" ht="14.25">
      <c r="A82" s="39">
        <v>77</v>
      </c>
      <c r="B82" s="39"/>
      <c r="C82" s="37"/>
      <c r="D82" s="41"/>
      <c r="E82" s="37"/>
      <c r="F82" s="1"/>
      <c r="G82" s="1"/>
      <c r="H82" s="1"/>
      <c r="I82" s="1"/>
      <c r="J82" s="78"/>
      <c r="K82" s="78"/>
      <c r="L82" s="78"/>
      <c r="M82" s="42"/>
      <c r="N82" s="97"/>
      <c r="O82" s="127"/>
      <c r="P82" s="122"/>
      <c r="Q82" s="123"/>
      <c r="R82" s="123"/>
      <c r="S82" s="123"/>
      <c r="T82" s="128"/>
      <c r="U82" s="125"/>
      <c r="V82" s="128">
        <f t="shared" si="50"/>
      </c>
      <c r="W82" s="123">
        <f t="shared" si="51"/>
        <v>0</v>
      </c>
      <c r="X82" s="129" t="str">
        <f t="shared" si="52"/>
        <v>не фин.</v>
      </c>
      <c r="Y82" s="153">
        <f t="shared" si="53"/>
      </c>
      <c r="Z82" s="147"/>
      <c r="AA82" s="142"/>
      <c r="AB82" s="143"/>
      <c r="AC82" s="143"/>
      <c r="AD82" s="143"/>
      <c r="AE82" s="148"/>
      <c r="AF82" s="145"/>
      <c r="AG82" s="148">
        <f t="shared" si="54"/>
      </c>
      <c r="AH82" s="143">
        <f t="shared" si="55"/>
        <v>0</v>
      </c>
      <c r="AI82" s="149" t="str">
        <f t="shared" si="56"/>
        <v>не фин.</v>
      </c>
      <c r="AJ82" s="160">
        <f t="shared" si="57"/>
      </c>
      <c r="AK82" s="64">
        <f t="shared" si="58"/>
      </c>
      <c r="AL82" s="77" t="str">
        <f t="shared" si="59"/>
        <v>не фин.</v>
      </c>
      <c r="AM82" s="71">
        <f t="shared" si="60"/>
        <v>4</v>
      </c>
      <c r="AN82" s="75">
        <f t="shared" si="61"/>
        <v>0</v>
      </c>
      <c r="AO82" s="74"/>
      <c r="AP82" s="36">
        <f t="shared" si="49"/>
      </c>
      <c r="AQ82" s="86"/>
      <c r="AR82" s="103">
        <f t="shared" si="68"/>
        <v>0</v>
      </c>
      <c r="AS82" s="172" t="str">
        <f t="shared" si="69"/>
        <v>не фин.</v>
      </c>
      <c r="AT82" s="166">
        <f t="shared" si="70"/>
        <v>0</v>
      </c>
      <c r="AU82" s="169"/>
      <c r="AV82" s="92">
        <f t="shared" si="71"/>
        <v>0</v>
      </c>
      <c r="AW82" s="96"/>
      <c r="AX82" s="104">
        <f t="shared" si="67"/>
      </c>
      <c r="AY82" s="83">
        <f t="shared" si="63"/>
      </c>
      <c r="AZ82" s="9"/>
      <c r="BA82" s="10"/>
    </row>
    <row r="83" spans="1:53" s="8" customFormat="1" ht="14.25">
      <c r="A83" s="39">
        <v>78</v>
      </c>
      <c r="B83" s="39"/>
      <c r="C83" s="37"/>
      <c r="D83" s="41"/>
      <c r="E83" s="37"/>
      <c r="F83" s="1"/>
      <c r="G83" s="1"/>
      <c r="H83" s="1"/>
      <c r="I83" s="1"/>
      <c r="J83" s="78"/>
      <c r="K83" s="78"/>
      <c r="L83" s="78"/>
      <c r="M83" s="42"/>
      <c r="N83" s="97"/>
      <c r="O83" s="127"/>
      <c r="P83" s="122"/>
      <c r="Q83" s="123"/>
      <c r="R83" s="123"/>
      <c r="S83" s="123"/>
      <c r="T83" s="128"/>
      <c r="U83" s="125"/>
      <c r="V83" s="128">
        <f t="shared" si="50"/>
      </c>
      <c r="W83" s="123">
        <f t="shared" si="51"/>
        <v>0</v>
      </c>
      <c r="X83" s="129" t="str">
        <f t="shared" si="52"/>
        <v>не фин.</v>
      </c>
      <c r="Y83" s="153">
        <f t="shared" si="53"/>
      </c>
      <c r="Z83" s="147"/>
      <c r="AA83" s="142"/>
      <c r="AB83" s="143"/>
      <c r="AC83" s="143"/>
      <c r="AD83" s="143"/>
      <c r="AE83" s="148"/>
      <c r="AF83" s="145"/>
      <c r="AG83" s="148">
        <f t="shared" si="54"/>
      </c>
      <c r="AH83" s="143">
        <f t="shared" si="55"/>
        <v>0</v>
      </c>
      <c r="AI83" s="149" t="str">
        <f t="shared" si="56"/>
        <v>не фин.</v>
      </c>
      <c r="AJ83" s="160">
        <f t="shared" si="57"/>
      </c>
      <c r="AK83" s="64">
        <f t="shared" si="58"/>
      </c>
      <c r="AL83" s="77" t="str">
        <f t="shared" si="59"/>
        <v>не фин.</v>
      </c>
      <c r="AM83" s="71">
        <f t="shared" si="60"/>
        <v>4</v>
      </c>
      <c r="AN83" s="75">
        <f t="shared" si="61"/>
        <v>0</v>
      </c>
      <c r="AO83" s="74"/>
      <c r="AP83" s="36">
        <f t="shared" si="49"/>
      </c>
      <c r="AQ83" s="86"/>
      <c r="AR83" s="105">
        <f t="shared" si="68"/>
        <v>0</v>
      </c>
      <c r="AS83" s="173" t="str">
        <f t="shared" si="69"/>
        <v>не фин.</v>
      </c>
      <c r="AT83" s="167">
        <f t="shared" si="70"/>
        <v>0</v>
      </c>
      <c r="AU83" s="170"/>
      <c r="AV83" s="93">
        <f t="shared" si="71"/>
        <v>0</v>
      </c>
      <c r="AW83" s="94"/>
      <c r="AX83" s="106">
        <f t="shared" si="67"/>
      </c>
      <c r="AY83" s="83">
        <f t="shared" si="63"/>
      </c>
      <c r="AZ83" s="9"/>
      <c r="BA83" s="10"/>
    </row>
    <row r="84" spans="1:53" s="8" customFormat="1" ht="14.25">
      <c r="A84" s="39">
        <v>79</v>
      </c>
      <c r="B84" s="39"/>
      <c r="C84" s="37"/>
      <c r="D84" s="41"/>
      <c r="E84" s="37"/>
      <c r="F84" s="1"/>
      <c r="G84" s="1"/>
      <c r="H84" s="1"/>
      <c r="I84" s="1"/>
      <c r="J84" s="78"/>
      <c r="K84" s="78"/>
      <c r="L84" s="78"/>
      <c r="M84" s="42"/>
      <c r="N84" s="97"/>
      <c r="O84" s="127"/>
      <c r="P84" s="122"/>
      <c r="Q84" s="123"/>
      <c r="R84" s="123"/>
      <c r="S84" s="123"/>
      <c r="T84" s="128"/>
      <c r="U84" s="125"/>
      <c r="V84" s="128">
        <f t="shared" si="50"/>
      </c>
      <c r="W84" s="123">
        <f t="shared" si="51"/>
        <v>0</v>
      </c>
      <c r="X84" s="129" t="str">
        <f t="shared" si="52"/>
        <v>не фин.</v>
      </c>
      <c r="Y84" s="153">
        <f t="shared" si="53"/>
      </c>
      <c r="Z84" s="147"/>
      <c r="AA84" s="142"/>
      <c r="AB84" s="143"/>
      <c r="AC84" s="143"/>
      <c r="AD84" s="143"/>
      <c r="AE84" s="148"/>
      <c r="AF84" s="145"/>
      <c r="AG84" s="148">
        <f t="shared" si="54"/>
      </c>
      <c r="AH84" s="143">
        <f t="shared" si="55"/>
        <v>0</v>
      </c>
      <c r="AI84" s="149" t="str">
        <f t="shared" si="56"/>
        <v>не фин.</v>
      </c>
      <c r="AJ84" s="160">
        <f t="shared" si="57"/>
      </c>
      <c r="AK84" s="64">
        <f t="shared" si="58"/>
      </c>
      <c r="AL84" s="77" t="str">
        <f t="shared" si="59"/>
        <v>не фин.</v>
      </c>
      <c r="AM84" s="71">
        <f t="shared" si="60"/>
        <v>4</v>
      </c>
      <c r="AN84" s="75">
        <f t="shared" si="61"/>
        <v>0</v>
      </c>
      <c r="AO84" s="74"/>
      <c r="AP84" s="36">
        <f t="shared" si="49"/>
      </c>
      <c r="AQ84" s="86"/>
      <c r="AR84" s="89"/>
      <c r="AS84" s="174"/>
      <c r="AT84" s="90"/>
      <c r="AU84" s="90"/>
      <c r="AV84" s="87"/>
      <c r="AW84" s="74"/>
      <c r="AX84" s="107">
        <f t="shared" si="67"/>
      </c>
      <c r="AY84" s="83">
        <f t="shared" si="63"/>
      </c>
      <c r="AZ84" s="9"/>
      <c r="BA84" s="10"/>
    </row>
    <row r="85" spans="1:53" s="8" customFormat="1" ht="14.25">
      <c r="A85" s="39">
        <v>80</v>
      </c>
      <c r="B85" s="39"/>
      <c r="C85" s="37"/>
      <c r="D85" s="41"/>
      <c r="E85" s="37"/>
      <c r="F85" s="1"/>
      <c r="G85" s="1"/>
      <c r="H85" s="1"/>
      <c r="I85" s="1"/>
      <c r="J85" s="78"/>
      <c r="K85" s="78"/>
      <c r="L85" s="78"/>
      <c r="M85" s="42"/>
      <c r="N85" s="97"/>
      <c r="O85" s="127"/>
      <c r="P85" s="122"/>
      <c r="Q85" s="123"/>
      <c r="R85" s="123"/>
      <c r="S85" s="123"/>
      <c r="T85" s="128"/>
      <c r="U85" s="125"/>
      <c r="V85" s="128">
        <f t="shared" si="50"/>
      </c>
      <c r="W85" s="123">
        <f t="shared" si="51"/>
        <v>0</v>
      </c>
      <c r="X85" s="129" t="str">
        <f t="shared" si="52"/>
        <v>не фин.</v>
      </c>
      <c r="Y85" s="153">
        <f t="shared" si="53"/>
      </c>
      <c r="Z85" s="147"/>
      <c r="AA85" s="142"/>
      <c r="AB85" s="143"/>
      <c r="AC85" s="143"/>
      <c r="AD85" s="143"/>
      <c r="AE85" s="148"/>
      <c r="AF85" s="145"/>
      <c r="AG85" s="148">
        <f t="shared" si="54"/>
      </c>
      <c r="AH85" s="143">
        <f t="shared" si="55"/>
        <v>0</v>
      </c>
      <c r="AI85" s="149" t="str">
        <f t="shared" si="56"/>
        <v>не фин.</v>
      </c>
      <c r="AJ85" s="160">
        <f t="shared" si="57"/>
      </c>
      <c r="AK85" s="64">
        <f t="shared" si="58"/>
      </c>
      <c r="AL85" s="77" t="str">
        <f t="shared" si="59"/>
        <v>не фин.</v>
      </c>
      <c r="AM85" s="71">
        <f t="shared" si="60"/>
        <v>4</v>
      </c>
      <c r="AN85" s="75">
        <f t="shared" si="61"/>
        <v>0</v>
      </c>
      <c r="AO85" s="74"/>
      <c r="AP85" s="36">
        <f t="shared" si="49"/>
      </c>
      <c r="AQ85" s="86"/>
      <c r="AR85" s="89"/>
      <c r="AS85" s="174"/>
      <c r="AT85" s="90"/>
      <c r="AU85" s="90"/>
      <c r="AV85" s="87"/>
      <c r="AW85" s="74"/>
      <c r="AX85" s="107">
        <f t="shared" si="67"/>
      </c>
      <c r="AY85" s="83">
        <f t="shared" si="63"/>
      </c>
      <c r="AZ85" s="9"/>
      <c r="BA85" s="10"/>
    </row>
    <row r="86" spans="6:50" s="8" customFormat="1" ht="12.75" hidden="1" outlineLevel="1">
      <c r="F86" s="11"/>
      <c r="G86" s="11"/>
      <c r="H86" s="11"/>
      <c r="J86" s="12"/>
      <c r="K86" s="79" t="s">
        <v>8</v>
      </c>
      <c r="L86" s="13">
        <v>0</v>
      </c>
      <c r="N86" s="13"/>
      <c r="T86" s="56"/>
      <c r="V86" s="56"/>
      <c r="X86" s="56"/>
      <c r="Y86" s="154"/>
      <c r="AE86" s="56"/>
      <c r="AG86" s="56"/>
      <c r="AI86" s="56"/>
      <c r="AJ86" s="56"/>
      <c r="AK86" s="56"/>
      <c r="AL86" s="25"/>
      <c r="AO86" s="34"/>
      <c r="AP86" s="25"/>
      <c r="AW86" s="34"/>
      <c r="AX86" s="25"/>
    </row>
    <row r="87" spans="1:51" ht="12.75" hidden="1" outlineLevel="1">
      <c r="A87" s="14"/>
      <c r="B87" s="14"/>
      <c r="C87" s="14"/>
      <c r="D87" s="14"/>
      <c r="E87" s="14"/>
      <c r="F87" s="11"/>
      <c r="G87" s="11"/>
      <c r="H87" s="11"/>
      <c r="I87" s="15"/>
      <c r="J87" s="15"/>
      <c r="K87" s="15"/>
      <c r="L87" s="15"/>
      <c r="M87" s="16"/>
      <c r="N87" s="16"/>
      <c r="O87" s="17"/>
      <c r="P87" s="17"/>
      <c r="Q87" s="17"/>
      <c r="R87" s="17"/>
      <c r="S87" s="17"/>
      <c r="T87" s="57"/>
      <c r="U87" s="17"/>
      <c r="V87" s="57"/>
      <c r="W87" s="17"/>
      <c r="X87" s="57"/>
      <c r="Y87" s="155"/>
      <c r="Z87" s="17"/>
      <c r="AA87" s="17"/>
      <c r="AB87" s="17"/>
      <c r="AC87" s="17"/>
      <c r="AD87" s="17"/>
      <c r="AE87" s="57"/>
      <c r="AF87" s="17"/>
      <c r="AG87" s="57"/>
      <c r="AH87" s="17"/>
      <c r="AI87" s="57"/>
      <c r="AJ87" s="57"/>
      <c r="AK87" s="57"/>
      <c r="AL87" s="32"/>
      <c r="AM87" s="18"/>
      <c r="AN87" s="18"/>
      <c r="AO87" s="35"/>
      <c r="AP87" s="33"/>
      <c r="AQ87" s="19"/>
      <c r="AR87" s="19"/>
      <c r="AS87" s="19"/>
      <c r="AT87" s="19"/>
      <c r="AU87" s="19"/>
      <c r="AV87" s="19"/>
      <c r="AW87" s="35"/>
      <c r="AX87" s="33"/>
      <c r="AY87" s="19"/>
    </row>
    <row r="88" spans="1:51" s="43" customFormat="1" ht="15" hidden="1" outlineLevel="1">
      <c r="A88" s="43" t="s">
        <v>16</v>
      </c>
      <c r="C88" s="44"/>
      <c r="D88" s="44"/>
      <c r="E88" s="44"/>
      <c r="F88" s="45"/>
      <c r="G88" s="45"/>
      <c r="H88" s="45"/>
      <c r="I88" s="45"/>
      <c r="J88" s="45"/>
      <c r="K88" s="45"/>
      <c r="L88" s="45"/>
      <c r="M88" s="46"/>
      <c r="N88" s="46"/>
      <c r="O88" s="47"/>
      <c r="P88" s="48"/>
      <c r="Q88" s="47"/>
      <c r="R88" s="48"/>
      <c r="S88" s="47"/>
      <c r="T88" s="49"/>
      <c r="U88" s="47"/>
      <c r="V88" s="49"/>
      <c r="W88" s="47"/>
      <c r="X88" s="49"/>
      <c r="Y88" s="156"/>
      <c r="Z88" s="47"/>
      <c r="AA88" s="48"/>
      <c r="AB88" s="47"/>
      <c r="AC88" s="48"/>
      <c r="AD88" s="47"/>
      <c r="AE88" s="49"/>
      <c r="AF88" s="47"/>
      <c r="AG88" s="49"/>
      <c r="AH88" s="47"/>
      <c r="AI88" s="49"/>
      <c r="AJ88" s="49"/>
      <c r="AK88" s="49"/>
      <c r="AL88" s="50"/>
      <c r="AM88" s="51"/>
      <c r="AQ88" s="52"/>
      <c r="AR88" s="52"/>
      <c r="AS88" s="52"/>
      <c r="AT88" s="52"/>
      <c r="AU88" s="52"/>
      <c r="AV88" s="52"/>
      <c r="AY88" s="52"/>
    </row>
    <row r="89" spans="1:52" s="43" customFormat="1" ht="15" collapsed="1">
      <c r="A89" s="43" t="s">
        <v>97</v>
      </c>
      <c r="I89" s="53"/>
      <c r="J89" s="53"/>
      <c r="K89" s="53"/>
      <c r="L89" s="53"/>
      <c r="M89" s="53"/>
      <c r="N89" s="53"/>
      <c r="O89" s="54"/>
      <c r="P89" s="24"/>
      <c r="R89" s="24"/>
      <c r="T89" s="55"/>
      <c r="V89" s="55"/>
      <c r="X89" s="55"/>
      <c r="Y89" s="157"/>
      <c r="Z89" s="54"/>
      <c r="AA89" s="24"/>
      <c r="AC89" s="24"/>
      <c r="AE89" s="55"/>
      <c r="AG89" s="55"/>
      <c r="AI89" s="55"/>
      <c r="AJ89" s="55"/>
      <c r="AK89" s="60" t="str">
        <f>IF(LEFT(A3,9)="Предварит","Время опубликования:","")</f>
        <v>Время опубликования:</v>
      </c>
      <c r="AL89" s="61">
        <f ca="1">IF(LEFT(A3,9)="Предварит",NOW(),"")</f>
        <v>40992.92239594908</v>
      </c>
      <c r="AQ89" s="52"/>
      <c r="AR89" s="52"/>
      <c r="AS89" s="52"/>
      <c r="AT89" s="52"/>
      <c r="AU89" s="52"/>
      <c r="AV89" s="52"/>
      <c r="AY89" s="52"/>
      <c r="AZ89" s="52"/>
    </row>
    <row r="90" spans="6:26" ht="12.75">
      <c r="F90" s="3"/>
      <c r="G90" s="3"/>
      <c r="H90" s="3"/>
      <c r="I90" s="20"/>
      <c r="J90" s="20"/>
      <c r="K90" s="20"/>
      <c r="L90" s="20"/>
      <c r="M90" s="5"/>
      <c r="N90" s="5"/>
      <c r="O90" s="6"/>
      <c r="Z90" s="6"/>
    </row>
  </sheetData>
  <sheetProtection/>
  <mergeCells count="20">
    <mergeCell ref="A1:AY1"/>
    <mergeCell ref="A3:AY3"/>
    <mergeCell ref="A4:A5"/>
    <mergeCell ref="B4:B5"/>
    <mergeCell ref="C4:C5"/>
    <mergeCell ref="D4:D5"/>
    <mergeCell ref="AK4:AQ4"/>
    <mergeCell ref="AR4:AX4"/>
    <mergeCell ref="E4:E5"/>
    <mergeCell ref="F4:F5"/>
    <mergeCell ref="G4:G5"/>
    <mergeCell ref="H4:H5"/>
    <mergeCell ref="O4:Y4"/>
    <mergeCell ref="Z4:AJ4"/>
    <mergeCell ref="M4:M5"/>
    <mergeCell ref="N4:N5"/>
    <mergeCell ref="I4:I5"/>
    <mergeCell ref="J4:J5"/>
    <mergeCell ref="K4:K5"/>
    <mergeCell ref="L4:L5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2012-03-22T21:52:00Z</cp:lastPrinted>
  <dcterms:created xsi:type="dcterms:W3CDTF">1996-10-08T23:32:33Z</dcterms:created>
  <dcterms:modified xsi:type="dcterms:W3CDTF">2012-03-24T19:08:54Z</dcterms:modified>
  <cp:category/>
  <cp:version/>
  <cp:contentType/>
  <cp:contentStatus/>
</cp:coreProperties>
</file>